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20" tabRatio="695" activeTab="5"/>
  </bookViews>
  <sheets>
    <sheet name="BANHEIROS" sheetId="5" r:id="rId1"/>
    <sheet name="COMPOSIÇÕES" sheetId="19" r:id="rId2"/>
    <sheet name="TELHA" sheetId="22" r:id="rId3"/>
    <sheet name="RESUMO PLAN. 2" sheetId="11" r:id="rId4"/>
    <sheet name="QCI" sheetId="20" r:id="rId5"/>
    <sheet name="CRONOGRAMA" sheetId="13" r:id="rId6"/>
    <sheet name="MEMÓRIA CÁLCULO" sheetId="18" r:id="rId7"/>
  </sheets>
  <definedNames>
    <definedName name="_xlnm.Print_Titles" localSheetId="0">BANHEIROS!$1:$13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<sst xmlns="http://schemas.openxmlformats.org/spreadsheetml/2006/main" count="892" uniqueCount="578">
  <si>
    <t>PREFEITURA MUNICIPAL DE NOVO MUNDO</t>
  </si>
  <si>
    <t>PLANILHA ORÇAMENTÁRIA</t>
  </si>
  <si>
    <t>CNPJ: 01.614.517/0001-33</t>
  </si>
  <si>
    <t>Rua Nunes Freire, nº 12, Alto da Bela Vista, Centro, Novo Mundo/MT</t>
  </si>
  <si>
    <t>Fone: (66) 3539-6244/6003 - e-mail: prefeituranovomundo@hotmail.com</t>
  </si>
  <si>
    <t>OBRA :</t>
  </si>
  <si>
    <t>AMPLIAÇÃO DA ESCOLA MUNICIPAL ALCIDES FERREIRA PRIMO</t>
  </si>
  <si>
    <t>LOCAL:</t>
  </si>
  <si>
    <t>RUA JEQUITIBÁ, QUADRA 05, DAMA DE OURO II</t>
  </si>
  <si>
    <t>ÁREA TOTAL:</t>
  </si>
  <si>
    <t>92,61m²</t>
  </si>
  <si>
    <t>PROPRIETÁRIO:</t>
  </si>
  <si>
    <t>MUNICÍPIO DE NOVO MUNDO - MT</t>
  </si>
  <si>
    <t>alterar aqui</t>
  </si>
  <si>
    <t>CNPJ:</t>
  </si>
  <si>
    <t>01.614.517/0001-33</t>
  </si>
  <si>
    <t>REFERÊNCIA DE PREÇOS: SINAPI MARÇO/2024</t>
  </si>
  <si>
    <t>QTD</t>
  </si>
  <si>
    <t>BDI</t>
  </si>
  <si>
    <t>ITEM</t>
  </si>
  <si>
    <t>DESCRIÇÃO DO ITEM</t>
  </si>
  <si>
    <t>UNIT</t>
  </si>
  <si>
    <t>REFORM</t>
  </si>
  <si>
    <t>R$/UNIT</t>
  </si>
  <si>
    <t>R$ TOTAL</t>
  </si>
  <si>
    <t>ADMINISTRAÇÃO DE OBRA</t>
  </si>
  <si>
    <t>90777</t>
  </si>
  <si>
    <t>ENGENHEIRO CIVIL DE OBRA JUNIOR COM ENCARGOS COMPLEMENTARES</t>
  </si>
  <si>
    <t>h</t>
  </si>
  <si>
    <t>90776</t>
  </si>
  <si>
    <t>ENCARREGADO GERAL COM ENCARGOS COMPLEMENTARES</t>
  </si>
  <si>
    <t>Sub-Total</t>
  </si>
  <si>
    <t>SERVIÇOS PRELIMINARES</t>
  </si>
  <si>
    <t xml:space="preserve"> </t>
  </si>
  <si>
    <t>COMP 01</t>
  </si>
  <si>
    <t xml:space="preserve">PLACA DE OBRA 1,00X2,00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</si>
  <si>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m²</t>
  </si>
  <si>
    <t>LOCACAO CONVENCIONAL DE OBRA, UTILIZANDO GABARITO DE TÁBUAS CORRIDAS PONTALETADAS A CADA 2,00M -  2 UTILIZAÇÕES. AF_10/2018</t>
  </si>
  <si>
    <t>m</t>
  </si>
  <si>
    <t>93584</t>
  </si>
  <si>
    <t>EXECUÇÃO DE DEPÓSITO EM CANTEIRO DE OBRA EM CHAPA DE MADEIRA COMPENSADA, NÃO INCLUSO MOBILIÁRIO. AF_04/2016</t>
  </si>
  <si>
    <t>93212</t>
  </si>
  <si>
    <t>EXECUÇÃO DE SANITÁRIO E VESTIÁRIO EM CANTEIRO DE OBRA EM CHAPA DE MADEIRA COMPENSADA, NÃO INCLUSO MOBILIÁRIO. AF_02/2016</t>
  </si>
  <si>
    <t>98459</t>
  </si>
  <si>
    <t>TAPUME COM TELHA METÁLICA. AF_05/2018</t>
  </si>
  <si>
    <t>98524</t>
  </si>
  <si>
    <t>LIMPEZA MANUAL DE VEGETAÇÃO EM TERRENO COM ENXADA.AF_05/2018</t>
  </si>
  <si>
    <t>MOVIMENTO DOS SOLOS</t>
  </si>
  <si>
    <t>96385</t>
  </si>
  <si>
    <t>EXECUÇÃO E COMPACTAÇÃO DE ATERRO COM SOLO PREDOMINANTEMENTE ARGILOSO - EXCLUSIVE SOLO, ESCAVAÇÃO, CARGA E TRANSPORTE. AF_11/2019</t>
  </si>
  <si>
    <t>m³</t>
  </si>
  <si>
    <t>ARGILA, ARGILA VERMELHA OU ARGILA ARENOSA (RETIRADA NA JAZIDA, SEM TRANSPORTE)</t>
  </si>
  <si>
    <t>93591</t>
  </si>
  <si>
    <t xml:space="preserve">TRANSPORTE COM CAMINHÃO BASCULANTE DE 14 M³, EM VIA URBANA EM LEITO NATURAL (UNIDADE: M3XKM). AF_07/2020 </t>
  </si>
  <si>
    <t>M3XKM</t>
  </si>
  <si>
    <t>96522</t>
  </si>
  <si>
    <t>ESCAVAÇÃO MANUAL PARA BLOCO DE COROAMENTO OU SAPATA (SEM ESCAVAÇÃO PARA COLOCAÇÃO DE FÔRMAS). AF_06/2017</t>
  </si>
  <si>
    <t>96527</t>
  </si>
  <si>
    <t>ESCAVAÇÃO MANUAL DE VALA PARA VIGA BALDRAME (INCLUINDO ESCAVAÇÃO PARA COLOCAÇÃO DE FÔRMAS). AF_06/2017</t>
  </si>
  <si>
    <t>93382</t>
  </si>
  <si>
    <t>REATERRO MANUAL DE VALAS, COM COMPACTADOR DE SOLOS DE PERCUSSÃO. AF_08/2023</t>
  </si>
  <si>
    <t>INFRA-ESTRUTURA</t>
  </si>
  <si>
    <t>92270</t>
  </si>
  <si>
    <t>FABRICAÇÃO DE FÔRMA PARA VIGAS, COM MADEIRA SERRADA, E = 25 MM. AF_12/2015 (dois aproveitamentos - usar na respaldo)</t>
  </si>
  <si>
    <t>94970</t>
  </si>
  <si>
    <t>CONCRETO FCK = 20MPA, TRAÇO 1:2,7:3 (CIMENTO/ AREIA MÉDIA/ BRITA 1)  - PREPARO MECÂNICO COM BETONEIRA 600 L. AF_07/2016</t>
  </si>
  <si>
    <t>103670</t>
  </si>
  <si>
    <t>LANÇAMENTO COM USO DE BALDES, ADENSAMENTO E ACABAMENTO DE CONCRETO EM ESTRUTURAS. AF_02/2022</t>
  </si>
  <si>
    <t>104111</t>
  </si>
  <si>
    <t>ARMAÇÃO DE PILAR OU VIGA DE ESTRUTURA DE CONCRETO ARMADO EMBUTIDA EM ALVENARIA DE VEDAÇÃO UTILIZANDO AÇO CA-60 DE 5,0 MM - MONTAGEM. AF_06/2022</t>
  </si>
  <si>
    <t>Kg</t>
  </si>
  <si>
    <t>104109</t>
  </si>
  <si>
    <t>ARMAÇÃO DE PILAR OU VIGA DE ESTRUTURA DE CONCRETO ARMADO EMBUTIDA EM ALVENARIA DE VEDAÇÃO UTILIZANDO AÇO CA-50 DE 8,0 MM - MONTAGEM. AF_06/2022</t>
  </si>
  <si>
    <t>98557</t>
  </si>
  <si>
    <t>IMPERMEABILIZAÇÃO DE SUPERFÍCIE COM EMULSÃO ASFÁLTICA, 2 DEMÃOS AF_06/2018</t>
  </si>
  <si>
    <t>MESO E SUPER-ESTRUTURA</t>
  </si>
  <si>
    <t>FABRICAÇÃO DE FÔRMA PARA PILARES E ESTRUTURAS SIMILARES, EM MADEIRA SERRADA, E=25 MM. AF_12/2015 (02 aproveitamentos)</t>
  </si>
  <si>
    <t xml:space="preserve">FABRICAÇÃO DE ESCORAS DO TIPO PONTALETE, EM MADEIRA. AF_12/2015 </t>
  </si>
  <si>
    <t>104108</t>
  </si>
  <si>
    <t>ARMAÇÃO DE PILAR OU VIGA DE ESTRUTURA DE CONCRETO ARMADO EMBUTIDA EM ALVENARIA DE VEDAÇÃO UTILIZANDO AÇO CA-50 DE 10,0 MM - MONTAGEM. AF_06/2022</t>
  </si>
  <si>
    <t>93186</t>
  </si>
  <si>
    <t>VERGA MOLDADA IN LOCO EM CONCRETO PARA JANELAS COM ATÉ 1,5 M DE VÃO. AF_03/2016</t>
  </si>
  <si>
    <t>93188</t>
  </si>
  <si>
    <t>VERGA MOLDADA IN LOCO EM CONCRETO PARA PORTAS COM ATÉ 1,5 M DE VÃO. AF_03/2016</t>
  </si>
  <si>
    <t>93196</t>
  </si>
  <si>
    <t>CONTRAVERGA MOLDADA IN LOCO EM CONCRETO PARA VÃOS DE ATÉ 1,5 M DE COMPRIMENTO. AF_03/2016</t>
  </si>
  <si>
    <t>CONTRAVERGA MOLDADA IN LOCO EM CONCRETO PARA VÃOS DE ATÉ 1,5 M DE COMPRIMENTO. AF_03/2016 - AMARRAÇÃO NO OITÃO, VIGA INCLINADA</t>
  </si>
  <si>
    <t>ELEMENTOS DE VEDAÇÃO</t>
  </si>
  <si>
    <t>103332</t>
  </si>
  <si>
    <t>ALVENARIA DE VEDAÇÃO DE BLOCOS CERÂMICOS FURADOS NA HORIZONTAL DE 9X14X19 CM (ESPESSURA 9 CM) E ARGAMASSA DE ASSENTAMENTO COM PREPARO EM BETONEIRA. AF_12/2021</t>
  </si>
  <si>
    <t>COBERTURA</t>
  </si>
  <si>
    <t>92614</t>
  </si>
  <si>
    <t>FABRICAÇÃO E INSTALAÇÃO DE TESOURA INTEIRA EM AÇO, VÃO DE 9 M, PARA TELHA ONDULADA DE FIBROCIMENTO, METÁLICA, PLÁSTICA OU TERMOACÚSTICA, INCLUSO IÇAMENTO. AF_12/2015 (INCLUSIVE CÁLUCO E EMISSÃO DE ART DE PROJETO DA ESTRUTURA METÁLICA)</t>
  </si>
  <si>
    <t>UN</t>
  </si>
  <si>
    <t>92602</t>
  </si>
  <si>
    <t>FABRICAÇÃO E INSTALAÇÃO DE TESOURA INTEIRA EM AÇO, VÃO DE 3 M, PARA TELHA ONDULADA DE FIBROCIMENTO, METÁLICA, PLÁSTICA OU TERMOACÚSTICA, INCLUSO IÇAMENTO. AF_12/2015</t>
  </si>
  <si>
    <t>92580</t>
  </si>
  <si>
    <t>TRAMA DE AÇO COMPOSTA POR TERÇAS PARA TELHADOS DE ATÉ 2 ÁGUAS PARA TELHA ONDULADA DE FIBROCIMENTO, METÁLICA, PLÁSTICA OU TERMOACÚSTICA, INCLUSO TRANSPORTE VERTICAL. AF_07/2019</t>
  </si>
  <si>
    <t>COMP 03</t>
  </si>
  <si>
    <t>TELHAMENTO COM TELHA METÁLICA TERMOACÚSTICA E = 30 MM, COM ATÉ 2 ÁGUAS, INCLUSO IÇAMENTO. AF_07/2019</t>
  </si>
  <si>
    <t>94227</t>
  </si>
  <si>
    <t>CALHA EM CHAPA DE AÇO GALVANIZADO NÚMERO 24, DESENVOLVIMENTO DE 33 CM, INCLUSO TRANSPORTE VERTICAL. AF_07/2019</t>
  </si>
  <si>
    <t>101979</t>
  </si>
  <si>
    <t>CHAPIM (RUFO CAPA) EM AÇO GALVANIZADO, CORTE 33. AF_11/2020 (UTILIZAR ACABAMENTO LATERAIS E FRENTE DO TELHADO - TABEIRA)</t>
  </si>
  <si>
    <t>100327</t>
  </si>
  <si>
    <t>RUFO EXTERNO/INTERNO EM CHAPA DE AÇO GALVANIZADO NÚMERO 26, CORTE DE 33 CM, INCLUSO IÇAMENTO. AF_07/2019 (UTILIZAR NA CONFECÇÃO DE CUMEEIRA)</t>
  </si>
  <si>
    <t>ESQUADRIAS/FERRAGENS</t>
  </si>
  <si>
    <t>102180</t>
  </si>
  <si>
    <t>INSTALAÇÃO DE VIDRO TEMPERADO, E = 8 MM, ENCAIXADO EM PERFIL U. AF_01/2021_P (INCLUSIVE FECHADURAS PARA JANELAS)</t>
  </si>
  <si>
    <t>94590</t>
  </si>
  <si>
    <t>CONTRAMARCO DE ALUMÍNIO, FIXAÇÃO COM PARAFUSO - FORNECIMENTO E INSTALAÇÃO. AF_12/2019</t>
  </si>
  <si>
    <t>M</t>
  </si>
  <si>
    <t>91338</t>
  </si>
  <si>
    <t>PORTA DE ALUMÍNIO DE ABRIR COM LAMBRI, COM GUARNIÇÃO, FIXAÇÃO COM PARAFUSOS - FORNECIMENTO E INSTALAÇÃO. AF_12/2019 branca</t>
  </si>
  <si>
    <t>91305</t>
  </si>
  <si>
    <t>FECHADURA DE EMBUTIR PARA PORTA DE BANHEIRO, COMPLETA, ACABAMENTO PADRÃO POPULAR, INCLUSO EXECUÇÃO DE FURO - FORNECIMENTO E INSTALAÇÃO. AF_12/2019 (para os boxes utilizar fechadura do tipo tarjeta, livre/ocupado)</t>
  </si>
  <si>
    <t>91304</t>
  </si>
  <si>
    <t>FECHADURA DE EMBUTIR COM CILINDRO, EXTERNA, COMPLETA, ACABAMENTO PADRÃO POPULAR, INCLUSO EXECUÇÃO DE FURO - FORNECIMENTO E INSTALAÇÃO. AF_12/2019</t>
  </si>
  <si>
    <t>REVESTIMENTO DE PAREDE E TETO</t>
  </si>
  <si>
    <t>87529</t>
  </si>
  <si>
    <t>MASSA ÚNICA, PARA RECEBIMENTO DE PINTURA, EM ARGAMASSA TRAÇO 1:2:8, PREPARO MECÂNICO COM BETONEIRA 400L, APLICADA MANUALMENTE EM FACES INTERNAS E EXTERNAS DE PAREDES, ESPESSURA DE 20MM, COM EXECUÇÃO DE TALISCAS. AF_06/2014</t>
  </si>
  <si>
    <t>87531</t>
  </si>
  <si>
    <t>EMBOÇO, PARA RECEBIMENTO DE CERÂMICA, EM ARGAMASSA TRAÇO 1:2:8, PREPARO MECÂNICO COM BETONEIRA 400L, APLICADO MANUALMENTE EM FACES INTERNAS DE PAREDES, PARA AMBIENTE COM ÁREA ENTRE 5M2 E 10M2, ESPESSURA DE 20MM, COM EXECUÇÃO DE TALISCAS. AF_06/2014</t>
  </si>
  <si>
    <t>87273</t>
  </si>
  <si>
    <t>REVESTIMENTO CERÂMICO PARA PAREDES INTERNAS COM PLACAS TIPO ESMALTADA EXTRA  DE DIMENSÕES 33X45 CM APLICADAS NA ALTURA INTEIRA DAS PAREDES. AF_02/2023_PE</t>
  </si>
  <si>
    <t>96486</t>
  </si>
  <si>
    <t>FORRO DE PVC, LISO, PARA AMBIENTES COMERCIAIS, INCLUSIVE ESTRUTURA DE FIXAÇÃO. AF_05/2017_P</t>
  </si>
  <si>
    <t>96121</t>
  </si>
  <si>
    <t>ACABAMENTOS PARA FORRO (RODA-FORRO EM PERFIL METÁLICO E PLÁSTICO). AF_05/2017</t>
  </si>
  <si>
    <t>PISOS RODAPÉS SOLEIRAS E PEITORIS</t>
  </si>
  <si>
    <t>PISO EM GRANILITE, MARMORITE OU GRANITINA, AGREGADO COR PRETO, CINZA, PALHA OU BRANCO, E= *8* MM (INCLUSO EXECUCAO)</t>
  </si>
  <si>
    <t>101741</t>
  </si>
  <si>
    <t>RODAPÉ EM MARMORITE, ALTURA 10CM. AF_09/2020</t>
  </si>
  <si>
    <t>95241</t>
  </si>
  <si>
    <t>LASTRO DE CONCRETO MAGRO, APLICADO EM PISOS, LAJES SOBRE SOLO OU RADIERS, ESPESSURA DE 5 CM. AF_07/2016 (CONTRAPISO)</t>
  </si>
  <si>
    <t>M²</t>
  </si>
  <si>
    <t>87630</t>
  </si>
  <si>
    <t>CONTRAPISO EM ARGAMASSA TRAÇO 1:4 (CIMENTO E AREIA), PREPARO MECÂNICO COM BETONEIRA 400 L, APLICADO EM ÁREAS SECAS SOBRE LAJE, ADERIDO, ACABAMENTO NÃO REFORÇADO, ESPESSURA 3CM. AF_07/2021 (NIVELAMENTO DO CONTRAPISO DE CONCRETO)</t>
  </si>
  <si>
    <t>101965</t>
  </si>
  <si>
    <t>PEITORIL LINEAR EM GRANITO OU MÁRMORE, L = 15CM, COMPRIMENTO DE ATÉ 2M, ASSENTADO COM ARGAMASSA 1:6 COM ADITIVO. AF_11/2020</t>
  </si>
  <si>
    <t>PINTURA</t>
  </si>
  <si>
    <t>95305</t>
  </si>
  <si>
    <t>TEXTURA ACRÍLICA, APLICAÇÃO MANUAL EM PAREDE, UMA DEMÃO. AF_04/2023</t>
  </si>
  <si>
    <t>APLICAÇÃO DE FUNDO SELADOR ACRÍLICO EM PAREDES, UMA DEMÃO. AF_06/2014</t>
  </si>
  <si>
    <t>95626</t>
  </si>
  <si>
    <t>APLICAÇÃO MANUAL DE TINTA LÁTEX ACRÍLICA EM PAREDE EXTERNAS DE CASAS, UMA DEMÃO. AF_11/2016</t>
  </si>
  <si>
    <t>SERVIÇOS COMPLEMENTARES</t>
  </si>
  <si>
    <t>******</t>
  </si>
  <si>
    <t>BANCADA DE GRANITO CINZA POLIDO, PARA PIA BANHEIROS - FORNECIMENTO E INSTALAÇÃO. AF_01/2020 (preço proporcional ao item 86889 por m²) com saia e rodabanca de 10cm</t>
  </si>
  <si>
    <t>102253</t>
  </si>
  <si>
    <t>DIVISORIA SANITÁRIA, TIPO CABINE, EM GRANITO CINZA POLIDO, ESP = 3CM, ASSENTADO COM ARGAMASSA COLANTE AC III-E, EXCLUSIVE FERRAGENS. AF_01/2021</t>
  </si>
  <si>
    <t>TAPA VISTA DE MICTÓRIO EM GRANITO CINZA POLIDO, ESP = 3CM, ASSENTADO COM ARGAMASSA COLANTE AC III-E . AF_01/2021</t>
  </si>
  <si>
    <t>COMP 4</t>
  </si>
  <si>
    <t>PLACA DE INAUGURAÇÃO 40X60CM E FIXAÇÃO</t>
  </si>
  <si>
    <t>INSTALAÇÕES ELÉTRICAS</t>
  </si>
  <si>
    <t>91924</t>
  </si>
  <si>
    <t>CABO DE COBRE FLEXÍVEL ISOLADO, 1,5 MM², ANTI-CHAMA 450/750 V, PARA CIRCUITOS TERMINAIS - FORNECIMENTO E INSTALAÇÃO. AF_12/2015</t>
  </si>
  <si>
    <t>91926</t>
  </si>
  <si>
    <t>CABO DE COBRE FLEXÍVEL ISOLADO, 2,5 MM², ANTI-CHAMA 450/750 V, PARA CIRCUITOS TERMINAIS - FORNECIMENTO E INSTALAÇÃO. AF_12/2015</t>
  </si>
  <si>
    <t>91854</t>
  </si>
  <si>
    <t>ELETRODUTO FLEXÍVEL CORRUGADO, PVC, DN 25 MM (3/4"), PARA CIRCUITOS TERMINAIS, INSTALADO EM PAREDE - FORNECIMENTO E INSTALAÇÃO. AF_12/2015</t>
  </si>
  <si>
    <t>91940</t>
  </si>
  <si>
    <t>CAIXA RETANGULAR 4" X 2" MÉDIA (1,30 M DO PISO), PVC, INSTALADA EM PAREDE - FORNECIMENTO E INSTALAÇÃO. AF_03/2023</t>
  </si>
  <si>
    <t>UM</t>
  </si>
  <si>
    <t>91953</t>
  </si>
  <si>
    <t>INTERRUPTOR SIMPLES (1 MÓDULO), 10A/250V, INCLUINDO SUPORTE E PLACA - FORNECIMENTO E INSTALAÇÃO. AF_03/2023</t>
  </si>
  <si>
    <t>91996</t>
  </si>
  <si>
    <t>TOMADA MÉDIA DE EMBUTIR (1 MÓDULO), 2P+T 10 A, INCLUINDO SUPORTE E PLACA - FORNECIMENTO E INSTALAÇÃO. AF_03/2023</t>
  </si>
  <si>
    <t>101548</t>
  </si>
  <si>
    <t>ISOLADOR, TIPO ROLDANA, PARA BAIXA TENSÃO - FORNECIMENTO E INSTALAÇÃO. AF_07/2020</t>
  </si>
  <si>
    <t>97589</t>
  </si>
  <si>
    <t>LUMINÁRIA TIPO PLAFON EM PLÁSTICO, DE SOBREPOR, COM 1 LÂMPADA FLUORESCENTE DE 15 W, SEM REATOR - FORNECIMENTO E INSTALAÇÃO. AF_02/2020</t>
  </si>
  <si>
    <t>97606</t>
  </si>
  <si>
    <t>LUMINÁRIA ARANDELA TIPO MEIA LUA, DE SOBREPOR, COM 1 LÂMPADA FLUORESCENTE DE 15 W, SEM REATOR - FORNECIMENTO E INSTALAÇÃO. AF_02/2020</t>
  </si>
  <si>
    <t>101632</t>
  </si>
  <si>
    <t>RELÉ FOTOELÉTRICO PARA COMANDO DE ILUMINAÇÃO EXTERNA 1000 W - FORNECIMENTO E INSTALAÇÃO. AF_08/2020</t>
  </si>
  <si>
    <t>INSTALAÇÕES HIDROSSANITÁRIA</t>
  </si>
  <si>
    <t>14.1</t>
  </si>
  <si>
    <t>HIDRÁULICA</t>
  </si>
  <si>
    <t>89446</t>
  </si>
  <si>
    <t>TUBO, PVC, SOLDÁVEL, DN 25MM, INSTALADO EM PRUMADA DE ÁGUA - FORNECIMENTO E INSTALAÇÃO. AF_12/2014</t>
  </si>
  <si>
    <t>89447</t>
  </si>
  <si>
    <t>TUBO, PVC, SOLDÁVEL, DN 32MM, INSTALADO EM PRUMADA DE ÁGUA - FORNECIMENTO E INSTALAÇÃO. AF_12/2014</t>
  </si>
  <si>
    <t>89449</t>
  </si>
  <si>
    <t>TUBO, PVC, SOLDÁVEL, DN 50MM, INSTALADO EM PRUMADA DE ÁGUA - FORNECIMENTO E INSTALAÇÃO. AF_12/2014</t>
  </si>
  <si>
    <t>89450</t>
  </si>
  <si>
    <t>TUBO, PVC, SOLDÁVEL, DN 60MM, INSTALADO EM PRUMADA DE ÁGUA - FORNECIMENTO E INSTALAÇÃO. AF_12/2014</t>
  </si>
  <si>
    <t>89451</t>
  </si>
  <si>
    <t>TUBO, PVC, SOLDÁVEL, DN 75MM, INSTALADO EM PRUMADA DE ÁGUA - FORNECIMENTO E INSTALAÇÃO. AF_12/2014</t>
  </si>
  <si>
    <t>89362</t>
  </si>
  <si>
    <t>JOELHO 90 GRAUS, PVC, SOLDÁVEL, DN 25MM, INSTALADO EM RAMAL OU SUB-RAMAL DE ÁGUA - FORNECIMENTO E INSTALAÇÃO. AF_12/2014</t>
  </si>
  <si>
    <t>und</t>
  </si>
  <si>
    <t>89366</t>
  </si>
  <si>
    <t>JOELHO 90 GRAUS COM BUCHA DE LATÃO, PVC, SOLDÁVEL, DN 25MM, X 3/4 INSTALADO EM RAMAL OU SUB-RAMAL DE ÁGUA - FORNECIMENTO E INSTALAÇÃO. AF_12/2014</t>
  </si>
  <si>
    <t>89380</t>
  </si>
  <si>
    <t>LUVA DE REDUÇÃO, PVC, SOLDÁVEL, DN 32MM X 25MM, INSTALADO EM RAMAL OU SUB-RAMAL DE ÁGUA - FORNECIMENTO E INSTALAÇÃO. AF_12/2014</t>
  </si>
  <si>
    <t>89395</t>
  </si>
  <si>
    <t>TE, PVC, SOLDÁVEL, DN 25MM, INSTALADO EM RAMAL OU SUB-RAMAL DE ÁGUA - FORNECIMENTO E INSTALAÇÃO. AF_12/2014</t>
  </si>
  <si>
    <t>89396</t>
  </si>
  <si>
    <t>TÊ COM BUCHA DE LATÃO NA BOLSA CENTRAL, PVC, SOLDÁVEL, DN 25MM X 1/2, INSTALADO EM RAMAL OU SUB-RAMAL DE ÁGUA - FORNECIMENTO E INSTALAÇÃO. AF_12/2014</t>
  </si>
  <si>
    <t>89367</t>
  </si>
  <si>
    <t>JOELHO 90 GRAUS, PVC, SOLDÁVEL, DN 32MM, INSTALADO EM RAMAL OU SUB-RAMAL DE ÁGUA - FORNECIMENTO E INSTALAÇÃO. AF_12/2014</t>
  </si>
  <si>
    <t>89597</t>
  </si>
  <si>
    <t>LUVA, PVC, SOLDÁVEL, DN 60MM, INSTALADO EM PRUMADA DE ÁGUA - FORNECIMENTO E INSTALAÇÃO. AF_06/2022</t>
  </si>
  <si>
    <t>89575</t>
  </si>
  <si>
    <t>LUVA, PVC, SOLDÁVEL, DN 50MM, INSTALADO EM PRUMADA DE ÁGUA - FORNECIMENTO E INSTALAÇÃO. AF_06/2022</t>
  </si>
  <si>
    <t>89528</t>
  </si>
  <si>
    <t>LUVA, PVC, SOLDÁVEL, DN 25MM, INSTALADO EM PRUMADA DE ÁGUA - FORNECIMENTO E INSTALAÇÃO. AF_06/2022</t>
  </si>
  <si>
    <t>89551</t>
  </si>
  <si>
    <t>LUVA SOLDÁVEL E COM ROSCA, PVC, SOLDÁVEL, DN 32MM X 1, INSTALADO EM PRUMADA DE ÁGUA - FORNECIMENTO E INSTALAÇÃO. AF_12/2014</t>
  </si>
  <si>
    <t>89501</t>
  </si>
  <si>
    <t>JOELHO 90 GRAUS, PVC, SOLDÁVEL, DN 50MM, INSTALADO EM PRUMADA DE ÁGUA - FORNECIMENTO E INSTALAÇÃO. AF_12/2014</t>
  </si>
  <si>
    <t>89505</t>
  </si>
  <si>
    <t>JOELHO 90 GRAUS, PVC, SOLDÁVEL, DN 60MM, INSTALADO EM PRUMADA DE ÁGUA - FORNECIMENTO E INSTALAÇÃO. AF_12/2014</t>
  </si>
  <si>
    <t>89513</t>
  </si>
  <si>
    <t>JOELHO 90 GRAUS, PVC, SOLDÁVEL, DN 75MM, INSTALADO EM PRUMADA DE ÁGUA - FORNECIMENTO E INSTALAÇÃO. AF_12/2014</t>
  </si>
  <si>
    <t>89566</t>
  </si>
  <si>
    <t>TÊ, PVC, SERIE R, ÁGUA PLUVIAL, DN 75 MM, JUNTA ELÁSTICA, FORNECIDO E INSTALADO EM RAMAL DE ENCAMINHAMENTO. AF_12/2014</t>
  </si>
  <si>
    <t>89628</t>
  </si>
  <si>
    <t>TE, PVC, SOLDÁVEL, DN 60MM, INSTALADO EM PRUMADA DE ÁGUA - FORNECIMENTO E INSTALAÇÃO. AF_12/2014</t>
  </si>
  <si>
    <t>89625</t>
  </si>
  <si>
    <t>TE, PVC, SOLDÁVEL, DN 50MM, INSTALADO EM PRUMADA DE ÁGUA - FORNECIMENTO E INSTALAÇÃO. AF_12/2014</t>
  </si>
  <si>
    <t>89579</t>
  </si>
  <si>
    <t>LUVA DE REDUÇÃO, PVC, SOLDÁVEL, DN 50MM X 25MM, INSTALADO EM PRUMADA DE ÁGUA   FORNECIMENTO E INSTALAÇÃO. AF_12/2014</t>
  </si>
  <si>
    <t>89605</t>
  </si>
  <si>
    <t>LUVA DE REDUÇÃO, PVC, SOLDÁVEL, DN 60MM X 50MM, INSTALADO EM PRUMADA DE ÁGUA - FORNECIMENTO E INSTALAÇÃO. AF_12/2014</t>
  </si>
  <si>
    <t>89611</t>
  </si>
  <si>
    <t>LUVA, PVC, SOLDÁVEL, DN 75MM, INSTALADO EM PRUMADA DE ÁGUA - FORNECIMENTO E INSTALAÇÃO. AF_06/2022 (redução de 75mm para 60mm)</t>
  </si>
  <si>
    <t>89349</t>
  </si>
  <si>
    <t>REGISTRO DE PRESSÃO BRUTO, LATÃO, ROSCÁVEL, 1/2" - FORNECIMENTO E INSTALAÇÃO. AF_08/2021</t>
  </si>
  <si>
    <t>94493</t>
  </si>
  <si>
    <t>REGISTRO DE ESFERA, PVC, SOLDÁVEL, COM VOLANTE, DN  75 MM - FORNECIMENTO E INSTALAÇÃO. AF_08/2021</t>
  </si>
  <si>
    <t>94498</t>
  </si>
  <si>
    <t>REGISTRO DE GAVETA BRUTO, LATÃO, ROSCÁVEL, 2" - FORNECIMENTO E INSTALAÇÃO. AF_08/2021</t>
  </si>
  <si>
    <t>103018</t>
  </si>
  <si>
    <t>VÁLVULA DE DESCARGA METÁLICA, BASE 1 1/4", ACABAMENTO METALICO CROMADO - FORNECIMENTO E INSTALAÇÃO. AF_08/2021</t>
  </si>
  <si>
    <t>95470</t>
  </si>
  <si>
    <t>VASO SANITARIO SIFONADO CONVENCIONAL COM LOUÇA BRANCA, INCLUSO CONJUNTO DE LIGAÇÃO PARA BACIA SANITÁRIA AJUSTÁVEL - FORNECIMENTO E INSTALAÇÃO. AF_10/2016</t>
  </si>
  <si>
    <t>95472</t>
  </si>
  <si>
    <t>VASO SANITARIO SIFONADO CONVENCIONAL PARA PCD SEM FURO FRONTAL COM LOUÇA BRANCA SEM ASSENTO, INCLUSO CONJUNTO DE LIGAÇÃO PARA BACIA SANITÁRIA AJUSTÁVEL - FORNECIMENTO E INSTALAÇÃO. AF_01/2020</t>
  </si>
  <si>
    <t>100848</t>
  </si>
  <si>
    <t>VASO SANITÁRIO INFANTIL LOUÇA BRANCA - FORNECIMENTO E INSTALACAO. AF_01/2020</t>
  </si>
  <si>
    <t>100858</t>
  </si>
  <si>
    <r>
      <rPr>
        <sz val="10"/>
        <rFont val="Arial"/>
        <charset val="134"/>
      </rPr>
      <t xml:space="preserve">MICTÓRIO </t>
    </r>
    <r>
      <rPr>
        <sz val="10"/>
        <color rgb="FFFF0000"/>
        <rFont val="Arial"/>
        <charset val="134"/>
      </rPr>
      <t>SIFONADO</t>
    </r>
    <r>
      <rPr>
        <sz val="10"/>
        <rFont val="Arial"/>
        <charset val="134"/>
      </rPr>
      <t xml:space="preserve"> LOUÇA BRANCA  PADRÃO MÉDIO  FORNECIMENTO E INSTALAÇÃO. AF_01/2020</t>
    </r>
  </si>
  <si>
    <t>100849</t>
  </si>
  <si>
    <t>ASSENTO SANITÁRIO CONVENCIONAL - FORNECIMENTO E INSTALACAO. AF_01/2020</t>
  </si>
  <si>
    <t>100851</t>
  </si>
  <si>
    <t>ASSENTO SANITÁRIO INFANTIL - FORNECIMENTO E INSTALACAO. AF_01/2020</t>
  </si>
  <si>
    <t>95544</t>
  </si>
  <si>
    <t>PAPELEIRA DE PAREDE EM METAL CROMADO SEM TAMPA, INCLUSO FIXAÇÃO. AF_01/2020</t>
  </si>
  <si>
    <t>95547</t>
  </si>
  <si>
    <t>SABONETEIRA PLASTICA TIPO DISPENSER PARA SABONETE LIQUIDO COM RESERVATORIO 800 A 1500 ML, INCLUSO FIXAÇÃO. AF_01/2020</t>
  </si>
  <si>
    <t>100868</t>
  </si>
  <si>
    <t>BARRA DE APOIO RETA, EM ACO INOX POLIDO, COMPRIMENTO 80 CM,  FIXADA NA PAREDE - FORNECIMENTO E INSTALAÇÃO. AF_01/2020</t>
  </si>
  <si>
    <t>100860</t>
  </si>
  <si>
    <t>CHUVEIRO ELÉTRICO COMUM CORPO PLÁSTICO, TIPO DUCHA  FORNECIMENTO E INSTALAÇÃO. AF_01/2020</t>
  </si>
  <si>
    <t>86901</t>
  </si>
  <si>
    <t>CUBA DE EMBUTIR OVAL EM LOUÇA BRANCA, 35 X 50CM OU EQUIVALENTE - FORNECIMENTO E INSTALAÇÃO. AF_01/2020</t>
  </si>
  <si>
    <t>86902</t>
  </si>
  <si>
    <t>LAVATÓRIO LOUÇA BRANCA COM COLUNA, *44 X 35,5* CM, PADRÃO POPULAR - FORNECIMENTO E INSTALAÇÃO. AF_01/2020</t>
  </si>
  <si>
    <t>86915</t>
  </si>
  <si>
    <t>TORNEIRA CROMADA DE MESA, 1/2 OU 3/4, PARA LAVATÓRIO, PADRÃO MÉDIO - FORNECIMENTO E INSTALAÇÃO. AF_01/2020</t>
  </si>
  <si>
    <t>86879</t>
  </si>
  <si>
    <t>VÁLVULA EM PLÁSTICO 1 PARA PIA, TANQUE OU LAVATÓRIO, COM OU SEM LADRÃO - FORNECIMENTO E INSTALAÇÃO. AF_01/2020</t>
  </si>
  <si>
    <t>86885</t>
  </si>
  <si>
    <t>ENGATE FLEXÍVEL EM PLÁSTICO BRANCO, 1/2 X 40CM - FORNECIMENTO E INSTALAÇÃO. AF_01/2020</t>
  </si>
  <si>
    <t>14.2</t>
  </si>
  <si>
    <t>ESGOTO</t>
  </si>
  <si>
    <t>102989</t>
  </si>
  <si>
    <r>
      <rPr>
        <sz val="10"/>
        <rFont val="Arial"/>
        <charset val="134"/>
      </rPr>
      <t>CANALETA MEIA CANA PRÉ-MOLDADA DE CONCRETO (D = 20 CM) - FORNECIMENTO E INSTALAÇÃO. AF_08/2021</t>
    </r>
    <r>
      <rPr>
        <sz val="10"/>
        <color rgb="FFFF0000"/>
        <rFont val="Arial"/>
        <charset val="134"/>
      </rPr>
      <t xml:space="preserve"> (RALO LINEAR DO BANHEIRO)</t>
    </r>
  </si>
  <si>
    <t>103001</t>
  </si>
  <si>
    <r>
      <rPr>
        <sz val="10"/>
        <rFont val="Arial"/>
        <charset val="134"/>
      </rPr>
      <t xml:space="preserve">GRELHA DE FERRO FUNDIDO SIMPLES COM REQUADRO, 150 X 1000 MM, ASSENTADA COM ARGAMASSA 1 : 3 CIMENTO: AREIA - FORNECIMENTO E INSTALAÇÃO. AF_08/2021 </t>
    </r>
    <r>
      <rPr>
        <sz val="10"/>
        <color rgb="FFFF0000"/>
        <rFont val="Arial"/>
        <charset val="134"/>
      </rPr>
      <t>(RALO LINEAR BANHEIRO)</t>
    </r>
  </si>
  <si>
    <t>89711</t>
  </si>
  <si>
    <t>TUBO PVC, SERIE NORMAL, ESGOTO PREDIAL, DN 40 MM, FORNECIDO E INSTALADO EM RAMAL DE DESCARGA OU RAMAL DE ESGOTO SANITÁRIO. AF_12/2014</t>
  </si>
  <si>
    <t>89712</t>
  </si>
  <si>
    <t>TUBO PVC, SERIE NORMAL, ESGOTO PREDIAL, DN 50 MM, FORNECIDO E INSTALADO EM RAMAL DE DESCARGA OU RAMAL DE ESGOTO SANITÁRIO. AF_12/2014</t>
  </si>
  <si>
    <t/>
  </si>
  <si>
    <t>89714</t>
  </si>
  <si>
    <t>TUBO PVC, SERIE NORMAL, ESGOTO PREDIAL, DN 100 MM, FORNECIDO E INSTALADO EM RAMAL DE DESCARGA OU RAMAL DE ESGOTO SANITÁRIO. AF_12/2014</t>
  </si>
  <si>
    <t>89849</t>
  </si>
  <si>
    <t>TUBO PVC, SERIE NORMAL, ESGOTO PREDIAL, DN 150 MM, FORNECIDO E INSTALADO EM SUBCOLETOR AÉREO DE ESGOTO SANITÁRIO. AF_12/2014</t>
  </si>
  <si>
    <t>89726</t>
  </si>
  <si>
    <t>JOELHO 45 GRAUS, PVC, SERIE NORMAL, ESGOTO PREDIAL, DN 40 MM, JUNTA SOLDÁVEL, FORNECIDO E INSTALADO EM RAMAL DE DESCARGA OU RAMAL DE ESGOTO SANITÁRIO. AF_12/2014</t>
  </si>
  <si>
    <t>89728</t>
  </si>
  <si>
    <t>CURVA CURTA 90 GRAUS, PVC, SERIE NORMAL, ESGOTO PREDIAL, DN 40 MM, JUNTA SOLDÁVEL, FORNECIDO E INSTALADO EM RAMAL DE DESCARGA OU RAMAL DE ESGOTO SANITÁRIO. AF_12/2014</t>
  </si>
  <si>
    <t>89731</t>
  </si>
  <si>
    <t>JOELHO 90 GRAUS, PVC, SERIE NORMAL, ESGOTO PREDIAL, DN 50 MM, JUNTA ELÁSTICA, FORNECIDO E INSTALADO EM RAMAL DE DESCARGA OU RAMAL DE ESGOTO SANITÁRIO. AF_12/2014</t>
  </si>
  <si>
    <t>89732</t>
  </si>
  <si>
    <t>JOELHO 45 GRAUS, PVC, SERIE NORMAL, ESGOTO PREDIAL, DN 50 MM, JUNTA ELÁSTICA, FORNECIDO E INSTALADO EM RAMAL DE DESCARGA OU RAMAL DE ESGOTO SANITÁRIO. AF_12/2014</t>
  </si>
  <si>
    <t>89744</t>
  </si>
  <si>
    <t>JOELHO 90 GRAUS, PVC, SERIE NORMAL, ESGOTO PREDIAL, DN 100 MM, JUNTA ELÁSTICA, FORNECIDO E INSTALADO EM RAMAL DE DESCARGA OU RAMAL DE ESGOTO SANITÁRIO. AF_12/2014</t>
  </si>
  <si>
    <t>89746</t>
  </si>
  <si>
    <t>JOELHO 45 GRAUS, PVC, SERIE NORMAL, ESGOTO PREDIAL, DN 100 MM, JUNTA ELÁSTICA, FORNECIDO E INSTALADO EM RAMAL DE DESCARGA OU RAMAL DE ESGOTO SANITÁRIO. AF_12/2014</t>
  </si>
  <si>
    <t>89782</t>
  </si>
  <si>
    <t>TE, PVC, SERIE NORMAL, ESGOTO PREDIAL, DN 40 X 40 MM, JUNTA SOLDÁVEL, FORNECIDO E INSTALADO EM RAMAL DE DESCARGA OU RAMAL DE ESGOTO SANITÁRIO. AF_12/2014</t>
  </si>
  <si>
    <t>89783</t>
  </si>
  <si>
    <t>JUNÇÃO SIMPLES, PVC, SERIE NORMAL, ESGOTO PREDIAL, DN 40 MM, JUNTA SOLDÁVEL, FORNECIDO E INSTALADO EM RAMAL DE DESCARGA OU RAMAL DE ESGOTO SANITÁRIO. AF_12/2014</t>
  </si>
  <si>
    <t>89785</t>
  </si>
  <si>
    <t>JUNÇÃO SIMPLES, PVC, SERIE NORMAL, ESGOTO PREDIAL, DN 50 X 50 MM, JUNTA ELÁSTICA, FORNECIDO E INSTALADO EM RAMAL DE DESCARGA OU RAMAL DE ESGOTO SANITÁRIO. AF_12/2014</t>
  </si>
  <si>
    <t>89796</t>
  </si>
  <si>
    <t>TE, PVC, SERIE NORMAL, ESGOTO PREDIAL, DN 100 X 100 MM, JUNTA ELÁSTICA, FORNECIDO E INSTALADO EM RAMAL DE DESCARGA OU RAMAL DE ESGOTO SANITÁRIO. AF_12/2014</t>
  </si>
  <si>
    <t>89797</t>
  </si>
  <si>
    <t>JUNÇÃO SIMPLES, PVC, SERIE NORMAL, ESGOTO PREDIAL, DN 100 X 100 MM, JUNTA ELÁSTICA, FORNECIDO E INSTALADO EM RAMAL DE DESCARGA OU RAMAL DE ESGOTO SANITÁRIO. AF_12/2014</t>
  </si>
  <si>
    <t>89855</t>
  </si>
  <si>
    <t>JOELHO 45 GRAUS, PVC, SERIE NORMAL, ESGOTO PREDIAL, DN 150 MM, JUNTA ELÁSTICA, FORNECIDO E INSTALADO EM SUBCOLETOR AÉREO DE ESGOTO SANITÁRIO. AF_12/2014</t>
  </si>
  <si>
    <t>95693</t>
  </si>
  <si>
    <t>LUVA SIMPLES, PVC, SÉRIE NORMAL, ESGOTO PREDIAL, DN 150 MM, JUNTA ELÁSTICA, FORNECIDO E INSTALADO EM SUBCOLETOR AÉREO DE ESGOTO SANITÁRIO. AF_08/2022</t>
  </si>
  <si>
    <t>89699</t>
  </si>
  <si>
    <t>JUNÇÃO SIMPLES, PVC, SERIE R, ÁGUA PLUVIAL, DN 150 X 100 MM, JUNTA ELÁSTICA, FORNECIDO E INSTALADO EM CONDUTORES VERTICAIS DE ÁGUAS PLUVIAIS. AF_12/2014</t>
  </si>
  <si>
    <t>102711</t>
  </si>
  <si>
    <t>JUNÇÃO DUPLA DE PVC, SÉRIE NORMAL, PARA ESGOTO PREDIAL, DN 100 X 100 X 50 MM, INSTALADA EM DRENO  - FORNECIMENTO E INSTALAÇÃO. AF_07/2021</t>
  </si>
  <si>
    <t>89779</t>
  </si>
  <si>
    <t>LUVA DE CORRER, PVC, SERIE NORMAL, ESGOTO PREDIAL, DN 100 MM, JUNTA ELÁSTICA, FORNECIDO E INSTALADO EM RAMAL DE DESCARGA OU RAMAL DE ESGOTO SANITÁRIO. AF_08/2022</t>
  </si>
  <si>
    <t>89813</t>
  </si>
  <si>
    <t>LUVA SIMPLES, PVC, SERIE NORMAL, ESGOTO PREDIAL, DN 50 MM, JUNTA ELÁSTICA, FORNECIDO E INSTALADO EM PRUMADA DE ESGOTO SANITÁRIO OU VENTILAÇÃO. AF_08/2022 (E REDUÇÕES)</t>
  </si>
  <si>
    <t>89752</t>
  </si>
  <si>
    <t>LUVA SIMPLES, PVC, SERIE NORMAL, ESGOTO PREDIAL, DN 40 MM, JUNTA SOLDÁVEL, FORNECIDO E INSTALADO EM RAMAL DE DESCARGA OU RAMAL DE ESGOTO SANITÁRIO. AF_08/2022 (E REDUÇÕES)</t>
  </si>
  <si>
    <t>89707</t>
  </si>
  <si>
    <t>CAIXA SIFONADA, PVC, DN 100 X 100 X 50 MM, JUNTA ELÁSTICA, FORNECIDA E INSTALADA EM RAMAL DE DESCARGA OU EM RAMAL DE ESGOTO SANITÁRIO. AF_12/2014</t>
  </si>
  <si>
    <t>89708</t>
  </si>
  <si>
    <t>CAIXA SIFONADA, PVC, DN 150 X 185 X 75 MM, JUNTA ELÁSTICA, FORNECIDA E INSTALADA EM RAMAL DE DESCARGA OU EM RAMAL DE ESGOTO SANITÁRIO. AF_12/2014</t>
  </si>
  <si>
    <t>86883</t>
  </si>
  <si>
    <t>SIFÃO DO TIPO FLEXÍVEL EM PVC 1  X 1.1/2  - FORNECIMENTO E INSTALAÇÃO. AF_01/2020</t>
  </si>
  <si>
    <t>TE, PVC, SERIE NORMAL, ESGOTO PREDIAL, DN 40 X 40 MM, JUNTA SOLDÁVEL, FORNECIDO E INSTALADO EM RAMAL DE DESCARGA OU RAMAL DE ESGOTO SANITÁRIO. AF_08/2022</t>
  </si>
  <si>
    <t>97907</t>
  </si>
  <si>
    <t>CAIXA ENTERRADA HIDRÁULICA RETANGULAR, EM ALVENARIA COM BLOCOS DE CONCRETO, DIMENSÕES INTERNAS: 0,8X0,8X0,6 M PARA REDE DE ESGOTO. AF_12/2020</t>
  </si>
  <si>
    <t>98083</t>
  </si>
  <si>
    <t>TANQUE SÉPTICO RETANGULAR, EM ALVENARIA COM BLOCOS DE CONCRETO, DIMENSÕES INTERNAS: 1,2 X 2,4 X H=1,6 M, VOLUME ÚTIL: 3456 L (PARA 13 CONTRIBUINTES). AF_12/2020</t>
  </si>
  <si>
    <t>98062</t>
  </si>
  <si>
    <t>SUMIDOURO CIRCULAR, EM CONCRETO PRÉ-MOLDADO, DIÂMETRO INTERNO = 1,88 M, ALTURA INTERNA = 2,00 M, ÁREA DE INFILTRAÇÃO: 13,1 M² (PARA 5 CONTRIBUINTES). AF_12/2020</t>
  </si>
  <si>
    <t>LIMPEZA DE OBRA</t>
  </si>
  <si>
    <t>99814</t>
  </si>
  <si>
    <t>LIMPEZA DE SUPERFÍCIE COM JATO DE ALTA PRESSÃO. AF_04/2019</t>
  </si>
  <si>
    <t>LIMPEZA DE FORRO REMOVÍVEL COM PANO ÚMIDO. AF_04/2019</t>
  </si>
  <si>
    <t>COMP 02</t>
  </si>
  <si>
    <t>LIMPEZA E REMOÇÃO DE ENTULHO</t>
  </si>
  <si>
    <t>M³</t>
  </si>
  <si>
    <t>TOTAL GERAL DO ORÇAMENTO:</t>
  </si>
  <si>
    <t>VALOR POR EXTENSO: TREZENTOS E QUARENTA E SETE MIL, OITOCENTOS E CINCO REAIS E QUARENTA E SEIS CENTAVOS</t>
  </si>
  <si>
    <t>RESP. TÉCNICO:</t>
  </si>
  <si>
    <t>GRAZIELA CAVALLI PALOSCHI</t>
  </si>
  <si>
    <t>ENGª CIVIL - CREA MT 045524</t>
  </si>
  <si>
    <t>PLANILHA DE COMPOSIÇÃO DE PREÇOS UNITÁRIOS</t>
  </si>
  <si>
    <t>PLACA DE OBRA</t>
  </si>
  <si>
    <t>CARPINTEIRO DE FORMAS (HORISTA)</t>
  </si>
  <si>
    <t>H</t>
  </si>
  <si>
    <t>SERVENTE DE OBRAS</t>
  </si>
  <si>
    <t xml:space="preserve">PARAFUSO DE LATAO COM ROSCA SOBERBA, CABECA CHATA E FENDA SIMPLES, DIAMETRO 4,8 MM, COMPRIMENTO 65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</si>
  <si>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PLACA DE OBRA (PARA CONSTRUCAO CIVIL) EM CHAPA GALVANIZADA *N. 22*, ADESIVADA, DE *2,4 X 1,2* M (SEM POSTES PARA FIXACAO)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</si>
  <si>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CAIBRO NAO APARELHADO,  *6 X 8* CM,  EM MACARANDUBA, ANGELIM OU EQUIVALENTE DA REGIAO -  BRUTA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</si>
  <si>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TOTAL</t>
  </si>
  <si>
    <t>CAMINHÃO BASCULANTE 10 M3, TRUCADO CABINE SIMPLES, PESO BRUTO TOTAL 23.000 KG, CARGA ÚTIL MÁXIMA 15.935 KG, DISTÂNCIA ENTRE EIXOS 4,80 M, POTÊNCIA 230 CV INCLUSIVE CAÇAMBA METÁLICA - CHP DIURNO. AF_06/2014 (tempo para carregamento dos entulhos)</t>
  </si>
  <si>
    <t>CHI</t>
  </si>
  <si>
    <t>93589</t>
  </si>
  <si>
    <t>TRANSPORTE COM CAMINHÃO BASCULANTE DE 10 M³, EM VIA URBANA EM REVESTIMENTO PRIMÁRIO (UNIDADE: M3XKM). AF_07/2020 (2,2km bota-fora)</t>
  </si>
  <si>
    <t>M³XKM</t>
  </si>
  <si>
    <t>88316</t>
  </si>
  <si>
    <t>SERVENTE COM ENCARGOS COMPLEMENTARES (carregamento dos entulhos)</t>
  </si>
  <si>
    <t>11029</t>
  </si>
  <si>
    <t>HASTE RETA PARA GANCHO DE FERRO GALVANIZADO, COM ROSCA 1/4 " X 30 CM PARA FIXACAO DE TELHA METALICA, INCLUI PORCA E ARRUELAS DE VEDACAO</t>
  </si>
  <si>
    <t>CJ</t>
  </si>
  <si>
    <t>COTAÇÃO 1</t>
  </si>
  <si>
    <t xml:space="preserve">TELHA GALVALUME 43MM, ISOPOR 30MM, MANTA TÉRMICA BRANCA E ACABAMENTO NATURAL, NÃO INCLUI ACESSÓRIOS DE FIXAÇÃO </t>
  </si>
  <si>
    <t>M2</t>
  </si>
  <si>
    <t>SERVENTE COM ENCARGOS COMPLEMENTARES</t>
  </si>
  <si>
    <t>88323</t>
  </si>
  <si>
    <t>TELHADISTA COM ENCARGOS COMPLEMENTARES</t>
  </si>
  <si>
    <t>93281</t>
  </si>
  <si>
    <t>GUINCHO ELÉTRICO DE COLUNA, CAPACIDADE 400 KG, COM MOTO FREIO, MOTOR TRIFÁSICO DE 1,25 CV - CHP DIURNO. AF_03/2016</t>
  </si>
  <si>
    <t>CHP</t>
  </si>
  <si>
    <t>COMP 04</t>
  </si>
  <si>
    <t>PLACA DE INAUGURACAO METALICA, *40* CM X *60* CM</t>
  </si>
  <si>
    <t>BUCHA DE NYLON SEM ABA S8, COM PARAFUSO DE 4,80 X 50 MM EM ACO ZINCADO COM ROSCA SOBERBA, CABECA CHATA E FENDA PHILLIPS</t>
  </si>
  <si>
    <t>TELHA METÁLICA TERMOACÚSTICA COM EPS 30MM E PELÍCULA BRANCA 0,43MM</t>
  </si>
  <si>
    <t>FORNECEDOR</t>
  </si>
  <si>
    <t>PREÇO</t>
  </si>
  <si>
    <t>BRASTELHAS</t>
  </si>
  <si>
    <t>NACIONAL AÇO</t>
  </si>
  <si>
    <t>JADE</t>
  </si>
  <si>
    <t>MÉDIA</t>
  </si>
  <si>
    <t>PREÇO POR METRO QUADRADO</t>
  </si>
  <si>
    <t>QTD M²</t>
  </si>
  <si>
    <t>RESUMO PLANILHA</t>
  </si>
  <si>
    <t>R$ SUBTOTAL</t>
  </si>
  <si>
    <t>QUADRO DE COMPOSIÇÃO DE INVESTIMENTO</t>
  </si>
  <si>
    <t>VALOR TOTAL DO INVESTIMENTO</t>
  </si>
  <si>
    <t>RECURSO PRÓPRIO</t>
  </si>
  <si>
    <t>VALOR</t>
  </si>
  <si>
    <t>PERCENTUAL</t>
  </si>
  <si>
    <t>FÍSICO</t>
  </si>
  <si>
    <t>FINANCEIRO</t>
  </si>
  <si>
    <t>TOTAL GERAL DO INVESTIMENTO:</t>
  </si>
  <si>
    <t>CRONOGRAMA FÍSICO-FINANCEIRO</t>
  </si>
  <si>
    <t>PRAZO TOTAL =150 DIAS</t>
  </si>
  <si>
    <t>PORC.</t>
  </si>
  <si>
    <t>30 DIAS</t>
  </si>
  <si>
    <t>60 DIAS</t>
  </si>
  <si>
    <t>90 DIAS</t>
  </si>
  <si>
    <t>120 DIAS</t>
  </si>
  <si>
    <t>150 DIAS</t>
  </si>
  <si>
    <t>(%)</t>
  </si>
  <si>
    <t>VALOR (R$)</t>
  </si>
  <si>
    <t>%</t>
  </si>
  <si>
    <t>TOTAL GERAL</t>
  </si>
  <si>
    <t>VALOR DESEMBOLSO MENSAL</t>
  </si>
  <si>
    <t>ACUMULADO MENSAL</t>
  </si>
  <si>
    <t xml:space="preserve">                 PREFEITURA MUNICIPAL DE NOVO MUNDO</t>
  </si>
  <si>
    <t>MEMÓRIA DE CÁLCULO</t>
  </si>
  <si>
    <t xml:space="preserve">                            Rua Nunes Freire, nº 12, Alto da Bela Vista, Centro, Novo Mundo/MT</t>
  </si>
  <si>
    <t xml:space="preserve">                             Fone: (66) 3539-6244/6003 - e-mail: prefeituranovomundo@hotmail.com</t>
  </si>
  <si>
    <t>ADM OBRA</t>
  </si>
  <si>
    <t>Engenheiro civil</t>
  </si>
  <si>
    <t>2h/ semana / 5 meses</t>
  </si>
  <si>
    <t>43h</t>
  </si>
  <si>
    <t>Mestre de obras</t>
  </si>
  <si>
    <t>6hdia/20 dias/5 meses</t>
  </si>
  <si>
    <t>600h</t>
  </si>
  <si>
    <t>SERV. PRELIMINARES</t>
  </si>
  <si>
    <t>LOCAÇÃO OBRA</t>
  </si>
  <si>
    <t>PERÍMETRO COM 1M DE DISTÂNCIA DA OBRA</t>
  </si>
  <si>
    <t>48,29M</t>
  </si>
  <si>
    <t>Tapume</t>
  </si>
  <si>
    <t>perímetro com +/- 1,00m ou mais da implantação - encostar na circulação do bloco 01 e 02 e no muro dos fundos. 2,00m de altura</t>
  </si>
  <si>
    <t>85m²</t>
  </si>
  <si>
    <t>Depósito</t>
  </si>
  <si>
    <t xml:space="preserve">2,00 x 3,00m </t>
  </si>
  <si>
    <t>6,00m²</t>
  </si>
  <si>
    <t>banheiro/vest</t>
  </si>
  <si>
    <t>2,00 x 1,50</t>
  </si>
  <si>
    <t>3,00m²</t>
  </si>
  <si>
    <t>Limpeza terreno</t>
  </si>
  <si>
    <t>Raspagem e preparo</t>
  </si>
  <si>
    <t>ATERRO</t>
  </si>
  <si>
    <t>considerado área a construir 92,60M² com altura média de 30cm e coeficiente de empolamento de 25%</t>
  </si>
  <si>
    <t>34,75m³</t>
  </si>
  <si>
    <t>transporte</t>
  </si>
  <si>
    <t>13km x 34,75m³</t>
  </si>
  <si>
    <t>451,75m³xkm</t>
  </si>
  <si>
    <t>Escavação Sapatas</t>
  </si>
  <si>
    <t>4,03m³ x 2 (profundidade dobrada)</t>
  </si>
  <si>
    <t>8,06m³</t>
  </si>
  <si>
    <t>Escavação Baldrame</t>
  </si>
  <si>
    <t>3,37m³ x 2 (largura dobrada para instalação de fôrma</t>
  </si>
  <si>
    <t>6,74m³</t>
  </si>
  <si>
    <t>Reaterro:</t>
  </si>
  <si>
    <t>50% da escavação</t>
  </si>
  <si>
    <t>3,37m³</t>
  </si>
  <si>
    <t>INFRAESTRUTURA</t>
  </si>
  <si>
    <t>Fôrmas VB com 2x aprov</t>
  </si>
  <si>
    <t>74,93m x 0,30 x 2(lados)</t>
  </si>
  <si>
    <t>44,96m²</t>
  </si>
  <si>
    <t>Concreto e lançamento</t>
  </si>
  <si>
    <t>4,03(sapatas) + 3,37(balrame)</t>
  </si>
  <si>
    <t>7,4m³</t>
  </si>
  <si>
    <t>Ferro CA-60</t>
  </si>
  <si>
    <t>tabela projeto</t>
  </si>
  <si>
    <t>62,34Kg</t>
  </si>
  <si>
    <t>Ferro CA-50</t>
  </si>
  <si>
    <t>tabela projeto - ferro 8mm</t>
  </si>
  <si>
    <t>229,17Kg</t>
  </si>
  <si>
    <t>impermeabilização</t>
  </si>
  <si>
    <t>baldrame x 0,75 (face superior + faces laterais)</t>
  </si>
  <si>
    <t>56,19m²</t>
  </si>
  <si>
    <t>MESO E SUPERESTRUT</t>
  </si>
  <si>
    <t>Fôrma pilares 2x aprov.</t>
  </si>
  <si>
    <t>80m x 0,30 x 1 (lado)</t>
  </si>
  <si>
    <t>24m²</t>
  </si>
  <si>
    <t>Escoras</t>
  </si>
  <si>
    <t>estimadas 22un com 2,30m de altura</t>
  </si>
  <si>
    <t>50,6m</t>
  </si>
  <si>
    <t>CA-60</t>
  </si>
  <si>
    <t>120,46kg</t>
  </si>
  <si>
    <t>CA-50</t>
  </si>
  <si>
    <t>109,26kg</t>
  </si>
  <si>
    <t>tabela projeto - ferro 10mm</t>
  </si>
  <si>
    <t>201,6kg</t>
  </si>
  <si>
    <t>concreto/ lançamento</t>
  </si>
  <si>
    <t>2,05m³ (viga reso.) + 3,6 (pilares)</t>
  </si>
  <si>
    <t>5,65m²</t>
  </si>
  <si>
    <t>Vergas até 1,50 janela</t>
  </si>
  <si>
    <t>janelas, passando 50cm ou até pilar</t>
  </si>
  <si>
    <t>17m</t>
  </si>
  <si>
    <t>vergas porta até 1,50m vão</t>
  </si>
  <si>
    <t>portas, passando 0,5m</t>
  </si>
  <si>
    <t>3,3m</t>
  </si>
  <si>
    <t>contravergas até 1,5</t>
  </si>
  <si>
    <t xml:space="preserve">janelas </t>
  </si>
  <si>
    <t>amarração oitão</t>
  </si>
  <si>
    <t>4,85m x4</t>
  </si>
  <si>
    <t>19,4m</t>
  </si>
  <si>
    <t>ELEM. VEDAÇÃO</t>
  </si>
  <si>
    <t>Alvenaria</t>
  </si>
  <si>
    <t>perímetro de paredes 45,79 x 3,50m (média) + 40cm x 21,85perímetro platibanda</t>
  </si>
  <si>
    <t>169,21m²</t>
  </si>
  <si>
    <t>Tesoura vão de 9m</t>
  </si>
  <si>
    <t>para o corpo das salas de aula, cozinha e banheiros</t>
  </si>
  <si>
    <t>3 und</t>
  </si>
  <si>
    <t>Tesoura vão até 4m</t>
  </si>
  <si>
    <t>circulação de ligação dos banheiros e com o bloco 01 e 02</t>
  </si>
  <si>
    <t>5 und</t>
  </si>
  <si>
    <t>Trama de aço</t>
  </si>
  <si>
    <t>metragem total inclinada de cobertura</t>
  </si>
  <si>
    <t>107,85m²</t>
  </si>
  <si>
    <t>Telha termo acustica</t>
  </si>
  <si>
    <t>telha banheiros 79,95m² mais telha do corredor 26,60m²</t>
  </si>
  <si>
    <t>106,55m²</t>
  </si>
  <si>
    <t>Calha metálica</t>
  </si>
  <si>
    <t>calha para acabamento da cobertura</t>
  </si>
  <si>
    <t>27,35m</t>
  </si>
  <si>
    <t>Chapim</t>
  </si>
  <si>
    <t>acabamento nos oitões com  função de tábua de beiral</t>
  </si>
  <si>
    <t>25,5m</t>
  </si>
  <si>
    <t>Rufo</t>
  </si>
  <si>
    <t>Cumeeira metálica E RUFOS</t>
  </si>
  <si>
    <t>35,45m</t>
  </si>
  <si>
    <t>ESQUADRIAS E FERRAGENS</t>
  </si>
  <si>
    <t>Vidro temperado</t>
  </si>
  <si>
    <t>Janelas em vidro temperado conforme quadro de esquadrias</t>
  </si>
  <si>
    <t>4m²</t>
  </si>
  <si>
    <t>contramarco de alumínio, perimetro das janelas</t>
  </si>
  <si>
    <t>28 m</t>
  </si>
  <si>
    <t>Porta de alumínio</t>
  </si>
  <si>
    <t>Portas das salas e banheiros conforme quadro</t>
  </si>
  <si>
    <t>15m²</t>
  </si>
  <si>
    <t>portas de madeira</t>
  </si>
  <si>
    <t>internas da cozinha, almoxarifado, dml conforme quadro</t>
  </si>
  <si>
    <t>4 de 90x2,10</t>
  </si>
  <si>
    <t>fechadura de banheiro</t>
  </si>
  <si>
    <t>11 und</t>
  </si>
  <si>
    <t>fechadura porta externa</t>
  </si>
  <si>
    <t>4und</t>
  </si>
  <si>
    <t>REVESTIMENTOS DE PAREDE E TETO</t>
  </si>
  <si>
    <t>área total de alvenaria</t>
  </si>
  <si>
    <t xml:space="preserve">area de alvenaria x2 </t>
  </si>
  <si>
    <t>338,42m²</t>
  </si>
  <si>
    <t>emboço</t>
  </si>
  <si>
    <t>área a ser revestida</t>
  </si>
  <si>
    <t>194,18m²</t>
  </si>
  <si>
    <t>massa única</t>
  </si>
  <si>
    <t>area total menos o emboço</t>
  </si>
  <si>
    <t>144,24m²</t>
  </si>
  <si>
    <t>revestimento</t>
  </si>
  <si>
    <t>mesma área de emboço</t>
  </si>
  <si>
    <t>forro</t>
  </si>
  <si>
    <t>somatório das área internas 83,63 e área de beiral 14,58</t>
  </si>
  <si>
    <t>98,21m²</t>
  </si>
  <si>
    <t>acabamento de forro</t>
  </si>
  <si>
    <t>soma dos perímetros internos e do perímetro de beiral</t>
  </si>
  <si>
    <t>108,23m²</t>
  </si>
  <si>
    <t>Piso de granilite</t>
  </si>
  <si>
    <t>somatório de área interna e soleiras</t>
  </si>
  <si>
    <t>84,9m²</t>
  </si>
  <si>
    <t>contrapiso</t>
  </si>
  <si>
    <t>mesma área de piso</t>
  </si>
  <si>
    <t>rodapé</t>
  </si>
  <si>
    <t>perímetro interno excluindo áreas de revestimento</t>
  </si>
  <si>
    <t>16,10m</t>
  </si>
  <si>
    <t>peitoril</t>
  </si>
  <si>
    <t>base de todas as janelas</t>
  </si>
  <si>
    <t>8m</t>
  </si>
  <si>
    <t>Aplic. De massa e selador</t>
  </si>
  <si>
    <t>Mesma metragem da massa única</t>
  </si>
  <si>
    <t>tinta acrílica</t>
  </si>
  <si>
    <t>bancada de granito</t>
  </si>
  <si>
    <t>pia banheiro com saia e rodabanca de 10cm</t>
  </si>
  <si>
    <t>4,88m²</t>
  </si>
  <si>
    <t>divisórias</t>
  </si>
  <si>
    <t>considerada altura de 2,00m sem recorte, descontando porta</t>
  </si>
  <si>
    <t>27,8m²</t>
  </si>
  <si>
    <t>tapa mictorio</t>
  </si>
  <si>
    <t>considerada placa reta de 60x80cm</t>
  </si>
  <si>
    <t>1,44m²</t>
  </si>
  <si>
    <t>INTALAÇÕES ELÉTRICAS</t>
  </si>
  <si>
    <t>QUANTIFICAÇÃO CONFORME O PROJETO</t>
  </si>
  <si>
    <t>INSTALAÇÕES HIDROSSANITÁRIAS</t>
  </si>
  <si>
    <t>LIMPEZA</t>
  </si>
  <si>
    <t>TRANSPORTE DE ENTULHOS</t>
  </si>
  <si>
    <t>2 CARGA 10M³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</si>
</sst>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(&quot;R$ &quot;* #,##0.00_);_(&quot;R$ &quot;* \(#,##0.00\);_(&quot;R$ &quot;* &quot;-&quot;??_);_(@_)"/>
    <numFmt numFmtId="181" formatCode="_(* #,##0.00_);_(* \(#,##0.00\);_(* &quot;-&quot;??_);_(@_)"/>
    <numFmt numFmtId="182" formatCode="&quot;R$&quot;\ #,##0.00"/>
  </numFmts>
  <fonts count="42">
    <font>
      <sz val="11"/>
      <color theme="1"/>
      <name val="Calibri"/>
      <charset val="134"/>
      <scheme val="minor"/>
    </font>
    <font>
      <b/>
      <sz val="14"/>
      <name val="Arial"/>
      <charset val="134"/>
    </font>
    <font>
      <b/>
      <sz val="12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0"/>
      <color indexed="53"/>
      <name val="Arial"/>
      <charset val="134"/>
    </font>
    <font>
      <b/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1"/>
      <name val="Calibri"/>
      <charset val="134"/>
      <scheme val="minor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sz val="12"/>
      <name val="Arial"/>
      <charset val="134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name val="Arial"/>
      <charset val="134"/>
    </font>
    <font>
      <b/>
      <sz val="11"/>
      <name val="Arial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b/>
      <sz val="10"/>
      <color rgb="FFFF0000"/>
      <name val="Arial"/>
      <charset val="134"/>
    </font>
    <font>
      <sz val="10"/>
      <color rgb="FFFF0000"/>
      <name val="Arial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22" fillId="0" borderId="0" applyFont="0" applyFill="0" applyBorder="0" applyAlignment="0" applyProtection="0">
      <alignment vertical="center"/>
    </xf>
    <xf numFmtId="179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9" borderId="8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0" applyNumberFormat="0" applyFill="0" applyAlignment="0" applyProtection="0">
      <alignment vertical="center"/>
    </xf>
    <xf numFmtId="0" fontId="29" fillId="0" borderId="90" applyNumberFormat="0" applyFill="0" applyAlignment="0" applyProtection="0">
      <alignment vertical="center"/>
    </xf>
    <xf numFmtId="0" fontId="30" fillId="0" borderId="9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0" borderId="92" applyNumberFormat="0" applyAlignment="0" applyProtection="0">
      <alignment vertical="center"/>
    </xf>
    <xf numFmtId="0" fontId="32" fillId="11" borderId="93" applyNumberFormat="0" applyAlignment="0" applyProtection="0">
      <alignment vertical="center"/>
    </xf>
    <xf numFmtId="0" fontId="33" fillId="11" borderId="92" applyNumberFormat="0" applyAlignment="0" applyProtection="0">
      <alignment vertical="center"/>
    </xf>
    <xf numFmtId="0" fontId="34" fillId="12" borderId="94" applyNumberFormat="0" applyAlignment="0" applyProtection="0">
      <alignment vertical="center"/>
    </xf>
    <xf numFmtId="0" fontId="35" fillId="0" borderId="95" applyNumberFormat="0" applyFill="0" applyAlignment="0" applyProtection="0">
      <alignment vertical="center"/>
    </xf>
    <xf numFmtId="0" fontId="36" fillId="0" borderId="96" applyNumberFormat="0" applyFill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81" fontId="3" fillId="0" borderId="0" applyFont="0" applyFill="0" applyBorder="0" applyAlignment="0" applyProtection="0"/>
  </cellStyleXfs>
  <cellXfs count="380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4" fillId="2" borderId="10" xfId="0" applyFont="1" applyFill="1" applyBorder="1" applyAlignment="1">
      <alignment horizontal="left" wrapText="1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0" borderId="5" xfId="0" applyBorder="1"/>
    <xf numFmtId="0" fontId="3" fillId="0" borderId="7" xfId="0" applyFont="1" applyBorder="1" applyAlignment="1">
      <alignment horizontal="right"/>
    </xf>
    <xf numFmtId="0" fontId="4" fillId="0" borderId="11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wrapText="1"/>
    </xf>
    <xf numFmtId="0" fontId="0" fillId="0" borderId="17" xfId="0" applyBorder="1"/>
    <xf numFmtId="0" fontId="0" fillId="3" borderId="18" xfId="0" applyFill="1" applyBorder="1"/>
    <xf numFmtId="0" fontId="0" fillId="0" borderId="19" xfId="0" applyBorder="1" applyAlignment="1">
      <alignment wrapText="1"/>
    </xf>
    <xf numFmtId="0" fontId="0" fillId="0" borderId="20" xfId="0" applyBorder="1"/>
    <xf numFmtId="0" fontId="0" fillId="0" borderId="18" xfId="0" applyBorder="1"/>
    <xf numFmtId="0" fontId="0" fillId="0" borderId="18" xfId="0" applyFont="1" applyBorder="1"/>
    <xf numFmtId="0" fontId="0" fillId="0" borderId="19" xfId="0" applyFont="1" applyBorder="1" applyAlignment="1">
      <alignment wrapText="1"/>
    </xf>
    <xf numFmtId="0" fontId="0" fillId="0" borderId="20" xfId="0" applyFont="1" applyBorder="1"/>
    <xf numFmtId="0" fontId="6" fillId="0" borderId="20" xfId="0" applyFont="1" applyBorder="1"/>
    <xf numFmtId="0" fontId="0" fillId="0" borderId="21" xfId="0" applyBorder="1"/>
    <xf numFmtId="0" fontId="0" fillId="0" borderId="22" xfId="0" applyBorder="1" applyAlignment="1">
      <alignment wrapText="1"/>
    </xf>
    <xf numFmtId="0" fontId="0" fillId="0" borderId="23" xfId="0" applyBorder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3" fillId="0" borderId="3" xfId="0" applyFont="1" applyBorder="1" applyAlignment="1">
      <alignment horizontal="right"/>
    </xf>
    <xf numFmtId="0" fontId="1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/>
    </xf>
    <xf numFmtId="0" fontId="0" fillId="0" borderId="10" xfId="0" applyBorder="1"/>
    <xf numFmtId="0" fontId="0" fillId="0" borderId="0" xfId="0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0" fillId="0" borderId="11" xfId="0" applyBorder="1"/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4" fillId="4" borderId="28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6" fillId="4" borderId="30" xfId="0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left" wrapText="1"/>
    </xf>
    <xf numFmtId="176" fontId="3" fillId="0" borderId="34" xfId="1" applyFont="1" applyFill="1" applyBorder="1"/>
    <xf numFmtId="10" fontId="0" fillId="0" borderId="17" xfId="3" applyNumberFormat="1" applyFont="1" applyBorder="1"/>
    <xf numFmtId="181" fontId="0" fillId="0" borderId="18" xfId="0" applyNumberFormat="1" applyBorder="1"/>
    <xf numFmtId="10" fontId="0" fillId="0" borderId="19" xfId="3" applyNumberFormat="1" applyFont="1" applyBorder="1"/>
    <xf numFmtId="181" fontId="0" fillId="0" borderId="19" xfId="0" applyNumberFormat="1" applyBorder="1"/>
    <xf numFmtId="9" fontId="0" fillId="0" borderId="19" xfId="3" applyFont="1" applyBorder="1"/>
    <xf numFmtId="0" fontId="3" fillId="0" borderId="19" xfId="0" applyFont="1" applyBorder="1" applyAlignment="1">
      <alignment horizontal="left" wrapText="1"/>
    </xf>
    <xf numFmtId="176" fontId="3" fillId="0" borderId="35" xfId="1" applyFont="1" applyFill="1" applyBorder="1"/>
    <xf numFmtId="10" fontId="0" fillId="0" borderId="20" xfId="3" applyNumberFormat="1" applyFont="1" applyBorder="1"/>
    <xf numFmtId="0" fontId="4" fillId="0" borderId="36" xfId="0" applyFont="1" applyBorder="1" applyAlignment="1">
      <alignment horizontal="right"/>
    </xf>
    <xf numFmtId="0" fontId="4" fillId="0" borderId="37" xfId="0" applyFont="1" applyBorder="1" applyAlignment="1">
      <alignment horizontal="right"/>
    </xf>
    <xf numFmtId="182" fontId="4" fillId="0" borderId="38" xfId="0" applyNumberFormat="1" applyFont="1" applyBorder="1" applyAlignment="1">
      <alignment horizontal="right"/>
    </xf>
    <xf numFmtId="10" fontId="6" fillId="0" borderId="39" xfId="3" applyNumberFormat="1" applyFont="1" applyBorder="1"/>
    <xf numFmtId="181" fontId="0" fillId="0" borderId="21" xfId="0" applyNumberFormat="1" applyBorder="1"/>
    <xf numFmtId="9" fontId="0" fillId="0" borderId="22" xfId="3" applyFont="1" applyBorder="1"/>
    <xf numFmtId="181" fontId="0" fillId="0" borderId="22" xfId="0" applyNumberFormat="1" applyBorder="1"/>
    <xf numFmtId="0" fontId="4" fillId="0" borderId="26" xfId="0" applyFont="1" applyBorder="1" applyAlignment="1">
      <alignment horizontal="right" wrapText="1"/>
    </xf>
    <xf numFmtId="0" fontId="4" fillId="0" borderId="27" xfId="0" applyFont="1" applyBorder="1" applyAlignment="1">
      <alignment horizontal="right" wrapText="1"/>
    </xf>
    <xf numFmtId="0" fontId="0" fillId="0" borderId="25" xfId="0" applyBorder="1"/>
    <xf numFmtId="177" fontId="6" fillId="0" borderId="25" xfId="2" applyFont="1" applyBorder="1"/>
    <xf numFmtId="10" fontId="0" fillId="0" borderId="25" xfId="3" applyNumberFormat="1" applyFont="1" applyBorder="1"/>
    <xf numFmtId="0" fontId="4" fillId="0" borderId="40" xfId="0" applyFont="1" applyBorder="1" applyAlignment="1">
      <alignment horizontal="right"/>
    </xf>
    <xf numFmtId="0" fontId="4" fillId="0" borderId="41" xfId="0" applyFont="1" applyBorder="1" applyAlignment="1">
      <alignment horizontal="right"/>
    </xf>
    <xf numFmtId="0" fontId="4" fillId="0" borderId="22" xfId="0" applyFont="1" applyBorder="1"/>
    <xf numFmtId="0" fontId="0" fillId="0" borderId="22" xfId="0" applyBorder="1"/>
    <xf numFmtId="177" fontId="0" fillId="0" borderId="22" xfId="0" applyNumberFormat="1" applyBorder="1"/>
    <xf numFmtId="10" fontId="0" fillId="0" borderId="22" xfId="3" applyNumberFormat="1" applyFont="1" applyBorder="1"/>
    <xf numFmtId="0" fontId="9" fillId="0" borderId="0" xfId="0" applyFont="1"/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4" borderId="14" xfId="0" applyFont="1" applyFill="1" applyBorder="1" applyAlignment="1">
      <alignment horizontal="center"/>
    </xf>
    <xf numFmtId="9" fontId="0" fillId="0" borderId="0" xfId="0" applyNumberFormat="1"/>
    <xf numFmtId="9" fontId="0" fillId="0" borderId="35" xfId="3" applyFont="1" applyBorder="1"/>
    <xf numFmtId="10" fontId="0" fillId="0" borderId="20" xfId="0" applyNumberFormat="1" applyBorder="1"/>
    <xf numFmtId="9" fontId="10" fillId="0" borderId="35" xfId="3" applyFont="1" applyBorder="1"/>
    <xf numFmtId="9" fontId="0" fillId="0" borderId="42" xfId="3" applyFont="1" applyBorder="1"/>
    <xf numFmtId="0" fontId="0" fillId="0" borderId="43" xfId="0" applyBorder="1"/>
    <xf numFmtId="10" fontId="0" fillId="0" borderId="28" xfId="3" applyNumberFormat="1" applyFont="1" applyBorder="1"/>
    <xf numFmtId="10" fontId="0" fillId="0" borderId="44" xfId="3" applyNumberFormat="1" applyFont="1" applyBorder="1"/>
    <xf numFmtId="10" fontId="0" fillId="0" borderId="42" xfId="3" applyNumberFormat="1" applyFont="1" applyBorder="1"/>
    <xf numFmtId="10" fontId="0" fillId="0" borderId="23" xfId="3" applyNumberFormat="1" applyFont="1" applyBorder="1"/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5" borderId="45" xfId="0" applyFont="1" applyFill="1" applyBorder="1" applyAlignment="1">
      <alignment horizontal="right"/>
    </xf>
    <xf numFmtId="0" fontId="4" fillId="5" borderId="14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45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wrapText="1"/>
    </xf>
    <xf numFmtId="176" fontId="3" fillId="0" borderId="47" xfId="1" applyFont="1" applyFill="1" applyBorder="1"/>
    <xf numFmtId="10" fontId="9" fillId="0" borderId="48" xfId="0" applyNumberFormat="1" applyFont="1" applyBorder="1"/>
    <xf numFmtId="176" fontId="9" fillId="0" borderId="49" xfId="0" applyNumberFormat="1" applyFont="1" applyBorder="1"/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wrapText="1"/>
    </xf>
    <xf numFmtId="176" fontId="3" fillId="0" borderId="52" xfId="1" applyFont="1" applyFill="1" applyBorder="1"/>
    <xf numFmtId="0" fontId="9" fillId="0" borderId="53" xfId="0" applyFont="1" applyBorder="1"/>
    <xf numFmtId="0" fontId="3" fillId="0" borderId="54" xfId="0" applyFont="1" applyBorder="1" applyAlignment="1">
      <alignment horizontal="center" wrapText="1"/>
    </xf>
    <xf numFmtId="0" fontId="3" fillId="0" borderId="55" xfId="0" applyFont="1" applyBorder="1" applyAlignment="1">
      <alignment wrapText="1"/>
    </xf>
    <xf numFmtId="176" fontId="9" fillId="0" borderId="53" xfId="0" applyNumberFormat="1" applyFont="1" applyBorder="1"/>
    <xf numFmtId="0" fontId="3" fillId="0" borderId="54" xfId="0" applyFont="1" applyBorder="1" applyAlignment="1">
      <alignment horizontal="center"/>
    </xf>
    <xf numFmtId="0" fontId="3" fillId="0" borderId="55" xfId="0" applyFont="1" applyBorder="1" applyAlignment="1">
      <alignment horizontal="left" wrapText="1"/>
    </xf>
    <xf numFmtId="0" fontId="3" fillId="0" borderId="56" xfId="0" applyFont="1" applyBorder="1" applyAlignment="1">
      <alignment horizontal="center"/>
    </xf>
    <xf numFmtId="0" fontId="3" fillId="0" borderId="43" xfId="0" applyFont="1" applyBorder="1" applyAlignment="1">
      <alignment wrapText="1"/>
    </xf>
    <xf numFmtId="176" fontId="3" fillId="0" borderId="57" xfId="1" applyFont="1" applyFill="1" applyBorder="1"/>
    <xf numFmtId="10" fontId="9" fillId="0" borderId="43" xfId="0" applyNumberFormat="1" applyFont="1" applyBorder="1"/>
    <xf numFmtId="0" fontId="9" fillId="0" borderId="43" xfId="0" applyFont="1" applyBorder="1"/>
    <xf numFmtId="0" fontId="9" fillId="0" borderId="58" xfId="0" applyFont="1" applyBorder="1"/>
    <xf numFmtId="0" fontId="4" fillId="0" borderId="45" xfId="0" applyFont="1" applyBorder="1" applyAlignment="1">
      <alignment horizontal="right" wrapText="1"/>
    </xf>
    <xf numFmtId="182" fontId="4" fillId="0" borderId="45" xfId="0" applyNumberFormat="1" applyFont="1" applyBorder="1" applyAlignment="1">
      <alignment horizontal="right"/>
    </xf>
    <xf numFmtId="10" fontId="4" fillId="0" borderId="45" xfId="0" applyNumberFormat="1" applyFont="1" applyBorder="1" applyAlignment="1">
      <alignment horizontal="right"/>
    </xf>
    <xf numFmtId="0" fontId="4" fillId="0" borderId="4" xfId="0" applyFont="1" applyBorder="1"/>
    <xf numFmtId="0" fontId="4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6" borderId="1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5" borderId="31" xfId="0" applyFont="1" applyFill="1" applyBorder="1" applyAlignment="1">
      <alignment horizontal="right"/>
    </xf>
    <xf numFmtId="0" fontId="4" fillId="5" borderId="32" xfId="0" applyFont="1" applyFill="1" applyBorder="1" applyAlignment="1">
      <alignment horizontal="center"/>
    </xf>
    <xf numFmtId="0" fontId="4" fillId="5" borderId="33" xfId="0" applyFont="1" applyFill="1" applyBorder="1" applyAlignment="1">
      <alignment horizontal="center"/>
    </xf>
    <xf numFmtId="176" fontId="3" fillId="0" borderId="53" xfId="1" applyFont="1" applyFill="1" applyBorder="1"/>
    <xf numFmtId="0" fontId="4" fillId="0" borderId="59" xfId="0" applyFont="1" applyBorder="1" applyAlignment="1">
      <alignment horizontal="right" wrapText="1"/>
    </xf>
    <xf numFmtId="0" fontId="4" fillId="0" borderId="60" xfId="0" applyFont="1" applyBorder="1" applyAlignment="1">
      <alignment horizontal="right" wrapText="1"/>
    </xf>
    <xf numFmtId="182" fontId="4" fillId="0" borderId="61" xfId="0" applyNumberFormat="1" applyFont="1" applyBorder="1" applyAlignment="1">
      <alignment horizontal="right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4" fillId="2" borderId="2" xfId="0" applyFont="1" applyFill="1" applyBorder="1" applyAlignment="1">
      <alignment horizontal="left"/>
    </xf>
    <xf numFmtId="182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3" fillId="5" borderId="65" xfId="0" applyFont="1" applyFill="1" applyBorder="1" applyAlignment="1">
      <alignment horizontal="right"/>
    </xf>
    <xf numFmtId="0" fontId="3" fillId="5" borderId="66" xfId="0" applyFont="1" applyFill="1" applyBorder="1"/>
    <xf numFmtId="0" fontId="3" fillId="5" borderId="67" xfId="0" applyFont="1" applyFill="1" applyBorder="1"/>
    <xf numFmtId="0" fontId="2" fillId="0" borderId="68" xfId="0" applyFont="1" applyBorder="1" applyAlignment="1">
      <alignment horizontal="center" wrapText="1"/>
    </xf>
    <xf numFmtId="0" fontId="11" fillId="0" borderId="47" xfId="0" applyFont="1" applyBorder="1" applyAlignment="1">
      <alignment wrapText="1"/>
    </xf>
    <xf numFmtId="0" fontId="12" fillId="0" borderId="49" xfId="0" applyFont="1" applyBorder="1" applyAlignment="1">
      <alignment wrapText="1"/>
    </xf>
    <xf numFmtId="0" fontId="12" fillId="0" borderId="54" xfId="0" applyFont="1" applyBorder="1" applyAlignment="1">
      <alignment horizontal="center"/>
    </xf>
    <xf numFmtId="0" fontId="13" fillId="0" borderId="69" xfId="0" applyFont="1" applyBorder="1" applyAlignment="1">
      <alignment wrapText="1"/>
    </xf>
    <xf numFmtId="0" fontId="12" fillId="0" borderId="53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3" fillId="0" borderId="57" xfId="0" applyFont="1" applyBorder="1" applyAlignment="1">
      <alignment wrapText="1"/>
    </xf>
    <xf numFmtId="0" fontId="12" fillId="0" borderId="58" xfId="0" applyFont="1" applyBorder="1" applyAlignment="1">
      <alignment horizontal="center"/>
    </xf>
    <xf numFmtId="0" fontId="12" fillId="0" borderId="70" xfId="0" applyFont="1" applyBorder="1" applyAlignment="1">
      <alignment horizontal="center"/>
    </xf>
    <xf numFmtId="0" fontId="2" fillId="0" borderId="71" xfId="0" applyFont="1" applyBorder="1" applyAlignment="1">
      <alignment wrapText="1"/>
    </xf>
    <xf numFmtId="0" fontId="11" fillId="0" borderId="72" xfId="0" applyFont="1" applyBorder="1" applyAlignment="1">
      <alignment horizontal="center"/>
    </xf>
    <xf numFmtId="0" fontId="14" fillId="0" borderId="68" xfId="0" applyFont="1" applyBorder="1"/>
    <xf numFmtId="0" fontId="13" fillId="0" borderId="73" xfId="0" applyFont="1" applyBorder="1" applyAlignment="1">
      <alignment wrapText="1"/>
    </xf>
    <xf numFmtId="182" fontId="12" fillId="0" borderId="49" xfId="0" applyNumberFormat="1" applyFont="1" applyBorder="1"/>
    <xf numFmtId="0" fontId="14" fillId="0" borderId="54" xfId="0" applyFont="1" applyBorder="1"/>
    <xf numFmtId="182" fontId="12" fillId="0" borderId="53" xfId="0" applyNumberFormat="1" applyFont="1" applyBorder="1"/>
    <xf numFmtId="0" fontId="14" fillId="0" borderId="50" xfId="0" applyFont="1" applyBorder="1"/>
    <xf numFmtId="182" fontId="12" fillId="0" borderId="74" xfId="0" applyNumberFormat="1" applyFont="1" applyBorder="1"/>
    <xf numFmtId="0" fontId="15" fillId="0" borderId="70" xfId="0" applyFont="1" applyBorder="1"/>
    <xf numFmtId="182" fontId="11" fillId="0" borderId="72" xfId="0" applyNumberFormat="1" applyFont="1" applyBorder="1"/>
    <xf numFmtId="0" fontId="0" fillId="0" borderId="12" xfId="0" applyBorder="1"/>
    <xf numFmtId="0" fontId="13" fillId="0" borderId="7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/>
    </xf>
    <xf numFmtId="0" fontId="17" fillId="2" borderId="10" xfId="0" applyFont="1" applyFill="1" applyBorder="1" applyAlignment="1">
      <alignment horizontal="left"/>
    </xf>
    <xf numFmtId="0" fontId="17" fillId="2" borderId="2" xfId="0" applyFont="1" applyFill="1" applyBorder="1" applyAlignment="1">
      <alignment horizontal="left"/>
    </xf>
    <xf numFmtId="0" fontId="18" fillId="0" borderId="0" xfId="0" applyFont="1"/>
    <xf numFmtId="0" fontId="16" fillId="0" borderId="4" xfId="0" applyFont="1" applyBorder="1" applyAlignment="1">
      <alignment horizontal="right"/>
    </xf>
    <xf numFmtId="0" fontId="17" fillId="0" borderId="0" xfId="0" applyFont="1" applyAlignment="1">
      <alignment horizontal="left"/>
    </xf>
    <xf numFmtId="182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2" borderId="0" xfId="0" applyFont="1" applyFill="1" applyAlignment="1">
      <alignment horizontal="left"/>
    </xf>
    <xf numFmtId="4" fontId="17" fillId="0" borderId="0" xfId="0" applyNumberFormat="1" applyFont="1" applyAlignment="1">
      <alignment horizontal="center" vertical="center"/>
    </xf>
    <xf numFmtId="0" fontId="18" fillId="0" borderId="5" xfId="0" applyFont="1" applyBorder="1"/>
    <xf numFmtId="0" fontId="16" fillId="0" borderId="7" xfId="0" applyFont="1" applyBorder="1" applyAlignment="1">
      <alignment horizontal="right"/>
    </xf>
    <xf numFmtId="0" fontId="17" fillId="0" borderId="11" xfId="0" applyFont="1" applyBorder="1" applyAlignment="1">
      <alignment horizontal="left"/>
    </xf>
    <xf numFmtId="0" fontId="16" fillId="0" borderId="1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7" fillId="6" borderId="12" xfId="0" applyFont="1" applyFill="1" applyBorder="1" applyAlignment="1">
      <alignment horizontal="center"/>
    </xf>
    <xf numFmtId="0" fontId="17" fillId="6" borderId="13" xfId="0" applyFont="1" applyFill="1" applyBorder="1" applyAlignment="1">
      <alignment horizontal="center"/>
    </xf>
    <xf numFmtId="0" fontId="17" fillId="6" borderId="14" xfId="0" applyFont="1" applyFill="1" applyBorder="1" applyAlignment="1">
      <alignment horizontal="center"/>
    </xf>
    <xf numFmtId="0" fontId="16" fillId="5" borderId="65" xfId="0" applyFont="1" applyFill="1" applyBorder="1" applyAlignment="1">
      <alignment horizontal="right"/>
    </xf>
    <xf numFmtId="0" fontId="16" fillId="5" borderId="66" xfId="0" applyFont="1" applyFill="1" applyBorder="1"/>
    <xf numFmtId="0" fontId="17" fillId="5" borderId="66" xfId="0" applyFont="1" applyFill="1" applyBorder="1" applyAlignment="1">
      <alignment horizontal="center"/>
    </xf>
    <xf numFmtId="0" fontId="16" fillId="5" borderId="67" xfId="0" applyFont="1" applyFill="1" applyBorder="1"/>
    <xf numFmtId="0" fontId="17" fillId="5" borderId="31" xfId="0" applyFont="1" applyFill="1" applyBorder="1" applyAlignment="1">
      <alignment horizontal="right"/>
    </xf>
    <xf numFmtId="0" fontId="17" fillId="5" borderId="32" xfId="0" applyFont="1" applyFill="1" applyBorder="1" applyAlignment="1">
      <alignment horizontal="center"/>
    </xf>
    <xf numFmtId="0" fontId="17" fillId="5" borderId="33" xfId="0" applyFont="1" applyFill="1" applyBorder="1" applyAlignment="1">
      <alignment horizontal="center"/>
    </xf>
    <xf numFmtId="0" fontId="17" fillId="0" borderId="68" xfId="0" applyFont="1" applyBorder="1" applyAlignment="1">
      <alignment horizontal="center" wrapText="1"/>
    </xf>
    <xf numFmtId="0" fontId="19" fillId="0" borderId="47" xfId="0" applyFont="1" applyBorder="1" applyAlignment="1">
      <alignment wrapText="1"/>
    </xf>
    <xf numFmtId="0" fontId="18" fillId="0" borderId="47" xfId="0" applyFont="1" applyBorder="1" applyAlignment="1">
      <alignment wrapText="1"/>
    </xf>
    <xf numFmtId="176" fontId="16" fillId="0" borderId="49" xfId="1" applyFont="1" applyFill="1" applyBorder="1"/>
    <xf numFmtId="0" fontId="18" fillId="0" borderId="54" xfId="0" applyFont="1" applyBorder="1" applyAlignment="1">
      <alignment horizontal="center"/>
    </xf>
    <xf numFmtId="0" fontId="16" fillId="0" borderId="69" xfId="0" applyFont="1" applyBorder="1" applyAlignment="1">
      <alignment wrapText="1"/>
    </xf>
    <xf numFmtId="0" fontId="18" fillId="0" borderId="55" xfId="0" applyFont="1" applyBorder="1" applyAlignment="1">
      <alignment horizontal="center"/>
    </xf>
    <xf numFmtId="2" fontId="16" fillId="0" borderId="51" xfId="0" applyNumberFormat="1" applyFont="1" applyBorder="1" applyAlignment="1">
      <alignment wrapText="1"/>
    </xf>
    <xf numFmtId="0" fontId="18" fillId="0" borderId="55" xfId="0" applyFont="1" applyBorder="1" applyAlignment="1">
      <alignment wrapText="1"/>
    </xf>
    <xf numFmtId="176" fontId="16" fillId="0" borderId="53" xfId="1" applyFont="1" applyFill="1" applyBorder="1"/>
    <xf numFmtId="0" fontId="16" fillId="0" borderId="55" xfId="0" applyFont="1" applyBorder="1" applyAlignment="1">
      <alignment wrapText="1"/>
    </xf>
    <xf numFmtId="2" fontId="16" fillId="0" borderId="55" xfId="0" applyNumberFormat="1" applyFont="1" applyBorder="1" applyAlignment="1">
      <alignment wrapText="1"/>
    </xf>
    <xf numFmtId="0" fontId="16" fillId="0" borderId="51" xfId="0" applyFont="1" applyBorder="1" applyAlignment="1">
      <alignment horizontal="center" wrapText="1"/>
    </xf>
    <xf numFmtId="0" fontId="16" fillId="0" borderId="51" xfId="0" applyFont="1" applyBorder="1" applyAlignment="1">
      <alignment wrapText="1"/>
    </xf>
    <xf numFmtId="0" fontId="19" fillId="6" borderId="70" xfId="0" applyFont="1" applyFill="1" applyBorder="1"/>
    <xf numFmtId="0" fontId="19" fillId="6" borderId="75" xfId="0" applyFont="1" applyFill="1" applyBorder="1"/>
    <xf numFmtId="0" fontId="19" fillId="6" borderId="75" xfId="0" applyFont="1" applyFill="1" applyBorder="1" applyAlignment="1">
      <alignment horizontal="center" wrapText="1"/>
    </xf>
    <xf numFmtId="176" fontId="19" fillId="6" borderId="72" xfId="0" applyNumberFormat="1" applyFont="1" applyFill="1" applyBorder="1"/>
    <xf numFmtId="0" fontId="19" fillId="0" borderId="76" xfId="0" applyFont="1" applyBorder="1" applyAlignment="1">
      <alignment horizontal="center" wrapText="1"/>
    </xf>
    <xf numFmtId="0" fontId="19" fillId="0" borderId="76" xfId="0" applyFont="1" applyBorder="1"/>
    <xf numFmtId="176" fontId="19" fillId="0" borderId="77" xfId="0" applyNumberFormat="1" applyFont="1" applyBorder="1"/>
    <xf numFmtId="0" fontId="19" fillId="6" borderId="75" xfId="0" applyFont="1" applyFill="1" applyBorder="1" applyAlignment="1">
      <alignment wrapText="1"/>
    </xf>
    <xf numFmtId="0" fontId="17" fillId="0" borderId="47" xfId="0" applyFont="1" applyBorder="1" applyAlignment="1">
      <alignment wrapText="1"/>
    </xf>
    <xf numFmtId="0" fontId="17" fillId="0" borderId="78" xfId="0" applyFont="1" applyBorder="1" applyAlignment="1">
      <alignment horizontal="center" wrapText="1"/>
    </xf>
    <xf numFmtId="0" fontId="19" fillId="0" borderId="48" xfId="0" applyFont="1" applyBorder="1" applyAlignment="1">
      <alignment wrapText="1"/>
    </xf>
    <xf numFmtId="0" fontId="18" fillId="0" borderId="48" xfId="0" applyFont="1" applyBorder="1" applyAlignment="1">
      <alignment wrapText="1"/>
    </xf>
    <xf numFmtId="176" fontId="16" fillId="0" borderId="79" xfId="1" applyFont="1" applyFill="1" applyBorder="1" applyAlignment="1">
      <alignment wrapText="1"/>
    </xf>
    <xf numFmtId="0" fontId="18" fillId="0" borderId="54" xfId="0" applyFont="1" applyBorder="1" applyAlignment="1">
      <alignment horizontal="center" wrapText="1"/>
    </xf>
    <xf numFmtId="0" fontId="18" fillId="0" borderId="55" xfId="0" applyFont="1" applyBorder="1" applyAlignment="1">
      <alignment horizontal="center" wrapText="1"/>
    </xf>
    <xf numFmtId="176" fontId="16" fillId="0" borderId="53" xfId="1" applyFont="1" applyFill="1" applyBorder="1" applyAlignment="1">
      <alignment wrapText="1"/>
    </xf>
    <xf numFmtId="0" fontId="18" fillId="0" borderId="50" xfId="0" applyFont="1" applyBorder="1" applyAlignment="1">
      <alignment horizontal="center" wrapText="1"/>
    </xf>
    <xf numFmtId="0" fontId="18" fillId="0" borderId="51" xfId="0" applyFont="1" applyBorder="1" applyAlignment="1">
      <alignment horizontal="center" wrapText="1"/>
    </xf>
    <xf numFmtId="176" fontId="16" fillId="0" borderId="74" xfId="1" applyFont="1" applyFill="1" applyBorder="1" applyAlignment="1">
      <alignment wrapText="1"/>
    </xf>
    <xf numFmtId="0" fontId="19" fillId="6" borderId="70" xfId="0" applyFont="1" applyFill="1" applyBorder="1" applyAlignment="1">
      <alignment wrapText="1"/>
    </xf>
    <xf numFmtId="176" fontId="19" fillId="6" borderId="72" xfId="0" applyNumberFormat="1" applyFont="1" applyFill="1" applyBorder="1" applyAlignment="1">
      <alignment wrapText="1"/>
    </xf>
    <xf numFmtId="0" fontId="19" fillId="6" borderId="12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19" fillId="6" borderId="14" xfId="0" applyFont="1" applyFill="1" applyBorder="1" applyAlignment="1">
      <alignment horizontal="center"/>
    </xf>
    <xf numFmtId="0" fontId="18" fillId="0" borderId="68" xfId="0" applyFont="1" applyBorder="1" applyAlignment="1">
      <alignment horizontal="center"/>
    </xf>
    <xf numFmtId="0" fontId="16" fillId="0" borderId="47" xfId="0" applyFont="1" applyBorder="1" applyAlignment="1">
      <alignment wrapText="1"/>
    </xf>
    <xf numFmtId="0" fontId="18" fillId="0" borderId="49" xfId="0" applyFont="1" applyBorder="1" applyAlignment="1">
      <alignment horizontal="center"/>
    </xf>
    <xf numFmtId="0" fontId="18" fillId="0" borderId="53" xfId="0" applyFont="1" applyBorder="1" applyAlignment="1">
      <alignment horizontal="center"/>
    </xf>
    <xf numFmtId="0" fontId="17" fillId="0" borderId="55" xfId="0" applyFont="1" applyBorder="1" applyAlignment="1">
      <alignment wrapText="1"/>
    </xf>
    <xf numFmtId="0" fontId="19" fillId="0" borderId="53" xfId="0" applyFont="1" applyBorder="1" applyAlignment="1">
      <alignment horizontal="center"/>
    </xf>
    <xf numFmtId="0" fontId="18" fillId="0" borderId="54" xfId="0" applyFont="1" applyBorder="1"/>
    <xf numFmtId="182" fontId="18" fillId="0" borderId="53" xfId="0" applyNumberFormat="1" applyFont="1" applyBorder="1"/>
    <xf numFmtId="0" fontId="19" fillId="0" borderId="54" xfId="0" applyFont="1" applyBorder="1"/>
    <xf numFmtId="182" fontId="19" fillId="0" borderId="53" xfId="0" applyNumberFormat="1" applyFont="1" applyBorder="1"/>
    <xf numFmtId="0" fontId="18" fillId="0" borderId="56" xfId="0" applyFont="1" applyBorder="1"/>
    <xf numFmtId="0" fontId="16" fillId="0" borderId="43" xfId="0" applyFont="1" applyBorder="1" applyAlignment="1">
      <alignment wrapText="1"/>
    </xf>
    <xf numFmtId="182" fontId="19" fillId="0" borderId="58" xfId="0" applyNumberFormat="1" applyFont="1" applyBorder="1"/>
    <xf numFmtId="0" fontId="0" fillId="7" borderId="0" xfId="0" applyFill="1"/>
    <xf numFmtId="0" fontId="2" fillId="7" borderId="10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left"/>
    </xf>
    <xf numFmtId="182" fontId="4" fillId="0" borderId="0" xfId="0" applyNumberFormat="1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/>
    </xf>
    <xf numFmtId="0" fontId="4" fillId="5" borderId="66" xfId="0" applyFont="1" applyFill="1" applyBorder="1" applyAlignment="1">
      <alignment horizontal="center"/>
    </xf>
    <xf numFmtId="0" fontId="3" fillId="7" borderId="66" xfId="0" applyFont="1" applyFill="1" applyBorder="1"/>
    <xf numFmtId="0" fontId="4" fillId="5" borderId="73" xfId="0" applyFont="1" applyFill="1" applyBorder="1" applyAlignment="1">
      <alignment horizontal="center"/>
    </xf>
    <xf numFmtId="0" fontId="4" fillId="7" borderId="32" xfId="0" applyFont="1" applyFill="1" applyBorder="1" applyAlignment="1">
      <alignment horizontal="center"/>
    </xf>
    <xf numFmtId="10" fontId="4" fillId="5" borderId="80" xfId="3" applyNumberFormat="1" applyFont="1" applyFill="1" applyBorder="1" applyAlignment="1">
      <alignment horizontal="center"/>
    </xf>
    <xf numFmtId="0" fontId="4" fillId="0" borderId="68" xfId="0" applyFont="1" applyBorder="1" applyAlignment="1">
      <alignment horizontal="center" wrapText="1"/>
    </xf>
    <xf numFmtId="0" fontId="4" fillId="0" borderId="81" xfId="0" applyFont="1" applyBorder="1" applyAlignment="1">
      <alignment wrapText="1"/>
    </xf>
    <xf numFmtId="0" fontId="4" fillId="0" borderId="47" xfId="0" applyFont="1" applyBorder="1" applyAlignment="1">
      <alignment horizontal="center"/>
    </xf>
    <xf numFmtId="0" fontId="4" fillId="7" borderId="47" xfId="0" applyFont="1" applyFill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3" fillId="0" borderId="54" xfId="0" applyFont="1" applyBorder="1" applyAlignment="1">
      <alignment horizontal="left" wrapText="1"/>
    </xf>
    <xf numFmtId="0" fontId="3" fillId="0" borderId="82" xfId="0" applyFont="1" applyFill="1" applyBorder="1" applyAlignment="1">
      <alignment horizontal="left" wrapText="1"/>
    </xf>
    <xf numFmtId="176" fontId="3" fillId="8" borderId="52" xfId="1" applyFont="1" applyFill="1" applyBorder="1" applyAlignment="1">
      <alignment horizontal="center"/>
    </xf>
    <xf numFmtId="176" fontId="3" fillId="8" borderId="52" xfId="1" applyFont="1" applyFill="1" applyBorder="1"/>
    <xf numFmtId="176" fontId="3" fillId="7" borderId="52" xfId="1" applyFont="1" applyFill="1" applyBorder="1"/>
    <xf numFmtId="176" fontId="3" fillId="8" borderId="53" xfId="1" applyFont="1" applyFill="1" applyBorder="1"/>
    <xf numFmtId="0" fontId="3" fillId="0" borderId="54" xfId="0" applyFont="1" applyFill="1" applyBorder="1" applyAlignment="1">
      <alignment horizontal="left" wrapText="1"/>
    </xf>
    <xf numFmtId="0" fontId="3" fillId="6" borderId="54" xfId="0" applyFont="1" applyFill="1" applyBorder="1" applyAlignment="1">
      <alignment horizontal="left" wrapText="1"/>
    </xf>
    <xf numFmtId="0" fontId="4" fillId="5" borderId="83" xfId="0" applyFont="1" applyFill="1" applyBorder="1" applyAlignment="1">
      <alignment horizontal="center" wrapText="1"/>
    </xf>
    <xf numFmtId="0" fontId="3" fillId="6" borderId="55" xfId="0" applyFont="1" applyFill="1" applyBorder="1" applyAlignment="1">
      <alignment horizontal="left" wrapText="1"/>
    </xf>
    <xf numFmtId="0" fontId="3" fillId="6" borderId="82" xfId="0" applyFont="1" applyFill="1" applyBorder="1" applyAlignment="1">
      <alignment horizontal="left" wrapText="1"/>
    </xf>
    <xf numFmtId="0" fontId="3" fillId="7" borderId="52" xfId="0" applyFont="1" applyFill="1" applyBorder="1" applyAlignment="1">
      <alignment horizontal="left" wrapText="1"/>
    </xf>
    <xf numFmtId="176" fontId="4" fillId="6" borderId="53" xfId="1" applyFont="1" applyFill="1" applyBorder="1"/>
    <xf numFmtId="0" fontId="4" fillId="0" borderId="78" xfId="0" applyFont="1" applyBorder="1" applyAlignment="1">
      <alignment horizontal="center" wrapText="1"/>
    </xf>
    <xf numFmtId="0" fontId="4" fillId="0" borderId="84" xfId="0" applyFont="1" applyBorder="1" applyAlignment="1">
      <alignment wrapText="1"/>
    </xf>
    <xf numFmtId="0" fontId="4" fillId="0" borderId="48" xfId="0" applyFont="1" applyBorder="1" applyAlignment="1">
      <alignment horizontal="center"/>
    </xf>
    <xf numFmtId="0" fontId="4" fillId="0" borderId="48" xfId="0" applyFont="1" applyBorder="1"/>
    <xf numFmtId="0" fontId="4" fillId="7" borderId="48" xfId="0" applyFont="1" applyFill="1" applyBorder="1" applyAlignment="1">
      <alignment horizontal="center"/>
    </xf>
    <xf numFmtId="0" fontId="4" fillId="0" borderId="85" xfId="0" applyFont="1" applyBorder="1" applyAlignment="1">
      <alignment horizontal="center"/>
    </xf>
    <xf numFmtId="0" fontId="3" fillId="0" borderId="82" xfId="0" applyFont="1" applyBorder="1" applyAlignment="1">
      <alignment horizontal="left" wrapText="1"/>
    </xf>
    <xf numFmtId="0" fontId="3" fillId="0" borderId="48" xfId="0" applyFont="1" applyBorder="1" applyAlignment="1">
      <alignment horizontal="center"/>
    </xf>
    <xf numFmtId="2" fontId="3" fillId="0" borderId="48" xfId="0" applyNumberFormat="1" applyFont="1" applyBorder="1"/>
    <xf numFmtId="176" fontId="3" fillId="7" borderId="48" xfId="1" applyFont="1" applyFill="1" applyBorder="1" applyAlignment="1">
      <alignment horizontal="center"/>
    </xf>
    <xf numFmtId="0" fontId="3" fillId="0" borderId="55" xfId="0" applyFont="1" applyBorder="1" applyAlignment="1">
      <alignment horizontal="center"/>
    </xf>
    <xf numFmtId="2" fontId="3" fillId="0" borderId="55" xfId="0" applyNumberFormat="1" applyFont="1" applyBorder="1"/>
    <xf numFmtId="176" fontId="3" fillId="7" borderId="55" xfId="1" applyFont="1" applyFill="1" applyBorder="1"/>
    <xf numFmtId="2" fontId="3" fillId="0" borderId="55" xfId="1" applyNumberFormat="1" applyFont="1" applyFill="1" applyBorder="1"/>
    <xf numFmtId="0" fontId="20" fillId="5" borderId="54" xfId="0" applyFont="1" applyFill="1" applyBorder="1" applyAlignment="1">
      <alignment horizontal="right"/>
    </xf>
    <xf numFmtId="0" fontId="3" fillId="5" borderId="55" xfId="0" applyFont="1" applyFill="1" applyBorder="1"/>
    <xf numFmtId="0" fontId="3" fillId="7" borderId="55" xfId="0" applyFont="1" applyFill="1" applyBorder="1"/>
    <xf numFmtId="0" fontId="3" fillId="5" borderId="52" xfId="0" applyFont="1" applyFill="1" applyBorder="1"/>
    <xf numFmtId="176" fontId="4" fillId="5" borderId="53" xfId="1" applyFont="1" applyFill="1" applyBorder="1"/>
    <xf numFmtId="0" fontId="4" fillId="0" borderId="54" xfId="0" applyFont="1" applyBorder="1" applyAlignment="1">
      <alignment horizontal="center"/>
    </xf>
    <xf numFmtId="0" fontId="4" fillId="0" borderId="83" xfId="0" applyFont="1" applyBorder="1" applyAlignment="1">
      <alignment wrapText="1"/>
    </xf>
    <xf numFmtId="176" fontId="3" fillId="0" borderId="55" xfId="1" applyFont="1" applyFill="1" applyBorder="1" applyAlignment="1"/>
    <xf numFmtId="176" fontId="3" fillId="0" borderId="55" xfId="1" applyFont="1" applyFill="1" applyBorder="1"/>
    <xf numFmtId="176" fontId="3" fillId="2" borderId="52" xfId="1" applyFont="1" applyFill="1" applyBorder="1"/>
    <xf numFmtId="0" fontId="20" fillId="5" borderId="54" xfId="0" applyFont="1" applyFill="1" applyBorder="1" applyAlignment="1">
      <alignment horizontal="right" wrapText="1"/>
    </xf>
    <xf numFmtId="0" fontId="3" fillId="5" borderId="55" xfId="0" applyFont="1" applyFill="1" applyBorder="1" applyAlignment="1">
      <alignment horizontal="center"/>
    </xf>
    <xf numFmtId="176" fontId="3" fillId="5" borderId="55" xfId="1" applyFont="1" applyFill="1" applyBorder="1" applyAlignment="1"/>
    <xf numFmtId="176" fontId="3" fillId="5" borderId="52" xfId="1" applyFont="1" applyFill="1" applyBorder="1"/>
    <xf numFmtId="176" fontId="4" fillId="0" borderId="53" xfId="1" applyFont="1" applyFill="1" applyBorder="1"/>
    <xf numFmtId="176" fontId="3" fillId="7" borderId="55" xfId="1" applyFont="1" applyFill="1" applyBorder="1" applyAlignment="1">
      <alignment horizontal="right"/>
    </xf>
    <xf numFmtId="0" fontId="21" fillId="5" borderId="54" xfId="0" applyFont="1" applyFill="1" applyBorder="1" applyAlignment="1">
      <alignment horizontal="right"/>
    </xf>
    <xf numFmtId="176" fontId="3" fillId="2" borderId="55" xfId="1" applyFont="1" applyFill="1" applyBorder="1"/>
    <xf numFmtId="176" fontId="3" fillId="2" borderId="86" xfId="1" applyFont="1" applyFill="1" applyBorder="1"/>
    <xf numFmtId="176" fontId="3" fillId="2" borderId="53" xfId="1" applyFont="1" applyFill="1" applyBorder="1"/>
    <xf numFmtId="0" fontId="3" fillId="0" borderId="87" xfId="0" applyFont="1" applyBorder="1" applyAlignment="1">
      <alignment horizontal="left" wrapText="1"/>
    </xf>
    <xf numFmtId="0" fontId="3" fillId="2" borderId="55" xfId="0" applyFont="1" applyFill="1" applyBorder="1" applyAlignment="1">
      <alignment horizontal="center"/>
    </xf>
    <xf numFmtId="0" fontId="4" fillId="0" borderId="83" xfId="0" applyFont="1" applyBorder="1" applyAlignment="1">
      <alignment horizontal="left" wrapText="1"/>
    </xf>
    <xf numFmtId="176" fontId="3" fillId="7" borderId="55" xfId="1" applyFont="1" applyFill="1" applyBorder="1" applyAlignment="1"/>
    <xf numFmtId="176" fontId="3" fillId="5" borderId="52" xfId="1" applyFont="1" applyFill="1" applyBorder="1" applyAlignment="1"/>
    <xf numFmtId="176" fontId="4" fillId="5" borderId="53" xfId="1" applyFont="1" applyFill="1" applyBorder="1" applyAlignment="1"/>
    <xf numFmtId="176" fontId="3" fillId="0" borderId="52" xfId="1" applyFont="1" applyFill="1" applyBorder="1" applyAlignment="1"/>
    <xf numFmtId="176" fontId="4" fillId="0" borderId="53" xfId="1" applyFont="1" applyFill="1" applyBorder="1" applyAlignment="1"/>
    <xf numFmtId="176" fontId="3" fillId="7" borderId="52" xfId="1" applyFont="1" applyFill="1" applyBorder="1" applyAlignment="1"/>
    <xf numFmtId="176" fontId="0" fillId="0" borderId="0" xfId="0" applyNumberForma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3" fillId="0" borderId="88" xfId="0" applyFont="1" applyBorder="1" applyAlignment="1">
      <alignment horizontal="left" wrapText="1"/>
    </xf>
    <xf numFmtId="0" fontId="4" fillId="5" borderId="55" xfId="0" applyFont="1" applyFill="1" applyBorder="1" applyAlignment="1">
      <alignment horizontal="center" wrapText="1"/>
    </xf>
    <xf numFmtId="0" fontId="4" fillId="7" borderId="60" xfId="0" applyFont="1" applyFill="1" applyBorder="1" applyAlignment="1">
      <alignment horizontal="right" wrapText="1"/>
    </xf>
    <xf numFmtId="182" fontId="4" fillId="0" borderId="60" xfId="0" applyNumberFormat="1" applyFont="1" applyBorder="1" applyAlignment="1">
      <alignment horizontal="center"/>
    </xf>
    <xf numFmtId="182" fontId="4" fillId="0" borderId="61" xfId="0" applyNumberFormat="1" applyFont="1" applyBorder="1" applyAlignment="1">
      <alignment horizontal="center"/>
    </xf>
    <xf numFmtId="0" fontId="4" fillId="7" borderId="63" xfId="0" applyFont="1" applyFill="1" applyBorder="1" applyAlignment="1">
      <alignment horizontal="center"/>
    </xf>
    <xf numFmtId="0" fontId="4" fillId="0" borderId="83" xfId="0" applyFont="1" applyBorder="1" applyAlignment="1" quotePrefix="1">
      <alignment wrapText="1"/>
    </xf>
    <xf numFmtId="0" fontId="0" fillId="0" borderId="0" xfId="0" quotePrefix="1"/>
    <xf numFmtId="0" fontId="3" fillId="0" borderId="55" xfId="0" applyFont="1" applyBorder="1" applyAlignment="1" quotePrefix="1">
      <alignment wrapText="1"/>
    </xf>
  </cellXfs>
  <cellStyles count="56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Moeda 2" xfId="49"/>
    <cellStyle name="Normal 2" xfId="50"/>
    <cellStyle name="Normal 2 2 2 2 2" xfId="51"/>
    <cellStyle name="Normal 2 2 3" xfId="52"/>
    <cellStyle name="Normal 6" xfId="53"/>
    <cellStyle name="Porcentagem 2" xfId="54"/>
    <cellStyle name="Vírgula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13253</xdr:colOff>
      <xdr:row>0</xdr:row>
      <xdr:rowOff>13252</xdr:rowOff>
    </xdr:from>
    <xdr:to>
      <xdr:col>0</xdr:col>
      <xdr:colOff>1046923</xdr:colOff>
      <xdr:row>4</xdr:row>
      <xdr:rowOff>148689</xdr:rowOff>
    </xdr:to>
    <xdr:pic>
      <xdr:nvPicPr>
        <xdr:cNvPr id="3" name="Imagem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033780" cy="9455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13253</xdr:colOff>
      <xdr:row>0</xdr:row>
      <xdr:rowOff>13252</xdr:rowOff>
    </xdr:from>
    <xdr:to>
      <xdr:col>0</xdr:col>
      <xdr:colOff>1046923</xdr:colOff>
      <xdr:row>4</xdr:row>
      <xdr:rowOff>177264</xdr:rowOff>
    </xdr:to>
    <xdr:pic>
      <xdr:nvPicPr>
        <xdr:cNvPr id="2" name="Imagem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033780" cy="1012190"/>
        </a:xfrm>
        <a:prstGeom prst="rect">
          <a:avLst/>
        </a:prstGeom>
      </xdr:spPr>
    </xdr:pic>
    <xdr:clientData/>
  </xdr:twoCellAnchor>
  <xdr:oneCellAnchor>
    <xdr:from>
      <xdr:col>0</xdr:col>
      <xdr:colOff>13253</xdr:colOff>
      <xdr:row>0</xdr:row>
      <xdr:rowOff>13252</xdr:rowOff>
    </xdr:from>
    <xdr:ext cx="1033670" cy="970328"/>
    <xdr:pic>
      <xdr:nvPicPr>
        <xdr:cNvPr id="3" name="Imagem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033780" cy="97028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13253</xdr:colOff>
      <xdr:row>0</xdr:row>
      <xdr:rowOff>13252</xdr:rowOff>
    </xdr:from>
    <xdr:to>
      <xdr:col>0</xdr:col>
      <xdr:colOff>1046923</xdr:colOff>
      <xdr:row>4</xdr:row>
      <xdr:rowOff>177264</xdr:rowOff>
    </xdr:to>
    <xdr:pic>
      <xdr:nvPicPr>
        <xdr:cNvPr id="2" name="Imagem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033780" cy="1012190"/>
        </a:xfrm>
        <a:prstGeom prst="rect">
          <a:avLst/>
        </a:prstGeom>
      </xdr:spPr>
    </xdr:pic>
    <xdr:clientData/>
  </xdr:twoCellAnchor>
  <xdr:oneCellAnchor>
    <xdr:from>
      <xdr:col>0</xdr:col>
      <xdr:colOff>13253</xdr:colOff>
      <xdr:row>0</xdr:row>
      <xdr:rowOff>13252</xdr:rowOff>
    </xdr:from>
    <xdr:ext cx="1033670" cy="955088"/>
    <xdr:pic>
      <xdr:nvPicPr>
        <xdr:cNvPr id="3" name="Imagem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" y="12700"/>
          <a:ext cx="1033780" cy="95504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68580</xdr:colOff>
      <xdr:row>0</xdr:row>
      <xdr:rowOff>22860</xdr:rowOff>
    </xdr:from>
    <xdr:to>
      <xdr:col>0</xdr:col>
      <xdr:colOff>1155590</xdr:colOff>
      <xdr:row>4</xdr:row>
      <xdr:rowOff>53340</xdr:rowOff>
    </xdr:to>
    <xdr:pic>
      <xdr:nvPicPr>
        <xdr:cNvPr id="3" name="Imagem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" y="22860"/>
          <a:ext cx="1086485" cy="8610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68580</xdr:colOff>
      <xdr:row>0</xdr:row>
      <xdr:rowOff>22860</xdr:rowOff>
    </xdr:from>
    <xdr:to>
      <xdr:col>0</xdr:col>
      <xdr:colOff>1155590</xdr:colOff>
      <xdr:row>4</xdr:row>
      <xdr:rowOff>53340</xdr:rowOff>
    </xdr:to>
    <xdr:pic>
      <xdr:nvPicPr>
        <xdr:cNvPr id="2" name="Imagem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" y="22860"/>
          <a:ext cx="1086485" cy="8534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68580</xdr:colOff>
      <xdr:row>0</xdr:row>
      <xdr:rowOff>38100</xdr:rowOff>
    </xdr:from>
    <xdr:to>
      <xdr:col>1</xdr:col>
      <xdr:colOff>8381</xdr:colOff>
      <xdr:row>4</xdr:row>
      <xdr:rowOff>144780</xdr:rowOff>
    </xdr:to>
    <xdr:pic>
      <xdr:nvPicPr>
        <xdr:cNvPr id="3" name="Imagem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" y="38100"/>
          <a:ext cx="1065530" cy="8534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68580</xdr:colOff>
      <xdr:row>0</xdr:row>
      <xdr:rowOff>22860</xdr:rowOff>
    </xdr:from>
    <xdr:to>
      <xdr:col>0</xdr:col>
      <xdr:colOff>1036320</xdr:colOff>
      <xdr:row>4</xdr:row>
      <xdr:rowOff>160020</xdr:rowOff>
    </xdr:to>
    <xdr:pic>
      <xdr:nvPicPr>
        <xdr:cNvPr id="2" name="Imagem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" y="22860"/>
          <a:ext cx="96774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1"/>
  <sheetViews>
    <sheetView zoomScale="93" zoomScaleNormal="93" workbookViewId="0">
      <selection activeCell="J10" sqref="J10"/>
    </sheetView>
  </sheetViews>
  <sheetFormatPr defaultColWidth="9" defaultRowHeight="15"/>
  <cols>
    <col min="1" max="1" width="17.3333333333333" customWidth="1"/>
    <col min="2" max="2" width="83.4380952380952" customWidth="1"/>
    <col min="4" max="4" width="9.43809523809524" customWidth="1"/>
    <col min="5" max="5" width="10.4380952380952" style="295" customWidth="1"/>
    <col min="6" max="6" width="10.4380952380952" customWidth="1"/>
    <col min="7" max="7" width="11.3333333333333" customWidth="1"/>
    <col min="8" max="8" width="9.43809523809524" customWidth="1"/>
    <col min="10" max="10" width="11" customWidth="1"/>
  </cols>
  <sheetData>
    <row r="1" ht="17.4" customHeight="1" spans="1:7">
      <c r="A1" s="45"/>
      <c r="B1" s="123" t="s">
        <v>0</v>
      </c>
      <c r="C1" s="47" t="s">
        <v>1</v>
      </c>
      <c r="D1" s="108"/>
      <c r="E1" s="296"/>
      <c r="F1" s="108"/>
      <c r="G1" s="109"/>
    </row>
    <row r="2" ht="15.6" customHeight="1" spans="1:7">
      <c r="A2" s="48"/>
      <c r="B2" s="124"/>
      <c r="C2" s="8"/>
      <c r="D2" s="125"/>
      <c r="E2" s="297"/>
      <c r="F2" s="125"/>
      <c r="G2" s="9"/>
    </row>
    <row r="3" ht="15.75" spans="1:7">
      <c r="A3" s="48"/>
      <c r="B3" s="8" t="s">
        <v>2</v>
      </c>
      <c r="C3" s="8"/>
      <c r="D3" s="125"/>
      <c r="E3" s="297"/>
      <c r="F3" s="125"/>
      <c r="G3" s="9"/>
    </row>
    <row r="4" spans="1:7">
      <c r="A4" s="48"/>
      <c r="B4" s="10" t="s">
        <v>3</v>
      </c>
      <c r="C4" s="8"/>
      <c r="D4" s="125"/>
      <c r="E4" s="297"/>
      <c r="F4" s="125"/>
      <c r="G4" s="9"/>
    </row>
    <row r="5" ht="15.75" spans="1:7">
      <c r="A5" s="126"/>
      <c r="B5" s="12" t="s">
        <v>4</v>
      </c>
      <c r="C5" s="53"/>
      <c r="D5" s="110"/>
      <c r="E5" s="298"/>
      <c r="F5" s="110"/>
      <c r="G5" s="111"/>
    </row>
    <row r="6" spans="1:7">
      <c r="A6" s="15" t="s">
        <v>5</v>
      </c>
      <c r="B6" s="54" t="s">
        <v>6</v>
      </c>
      <c r="C6" s="54"/>
      <c r="D6" s="54"/>
      <c r="E6" s="299"/>
      <c r="F6" s="54"/>
      <c r="G6" s="180"/>
    </row>
    <row r="7" spans="1:7">
      <c r="A7" s="18" t="s">
        <v>7</v>
      </c>
      <c r="B7" s="19" t="s">
        <v>8</v>
      </c>
      <c r="C7" s="300"/>
      <c r="D7" s="128"/>
      <c r="E7" s="301"/>
      <c r="F7" s="128"/>
      <c r="G7" s="20"/>
    </row>
    <row r="8" spans="1:7">
      <c r="A8" s="18" t="s">
        <v>9</v>
      </c>
      <c r="B8" s="21" t="s">
        <v>10</v>
      </c>
      <c r="C8" s="302"/>
      <c r="D8" s="128"/>
      <c r="E8" s="301"/>
      <c r="F8" s="128"/>
      <c r="G8" s="20"/>
    </row>
    <row r="9" spans="1:7">
      <c r="A9" s="18" t="s">
        <v>11</v>
      </c>
      <c r="B9" s="19" t="s">
        <v>12</v>
      </c>
      <c r="E9" s="295" t="s">
        <v>13</v>
      </c>
      <c r="G9" s="22"/>
    </row>
    <row r="10" ht="15.75" spans="1:7">
      <c r="A10" s="23" t="s">
        <v>14</v>
      </c>
      <c r="B10" s="24" t="s">
        <v>15</v>
      </c>
      <c r="C10" s="52" t="s">
        <v>16</v>
      </c>
      <c r="D10" s="52"/>
      <c r="E10" s="303"/>
      <c r="F10" s="52"/>
      <c r="G10" s="13"/>
    </row>
    <row r="11" ht="15.75" spans="1:7">
      <c r="A11" s="164" t="s">
        <v>1</v>
      </c>
      <c r="B11" s="165"/>
      <c r="C11" s="165"/>
      <c r="D11" s="165"/>
      <c r="E11" s="304"/>
      <c r="F11" s="165"/>
      <c r="G11" s="166"/>
    </row>
    <row r="12" spans="1:7">
      <c r="A12" s="183"/>
      <c r="B12" s="184"/>
      <c r="C12" s="184"/>
      <c r="D12" s="305" t="s">
        <v>17</v>
      </c>
      <c r="E12" s="306"/>
      <c r="F12" s="307" t="s">
        <v>18</v>
      </c>
      <c r="G12" s="185"/>
    </row>
    <row r="13" ht="15.75" spans="1:7">
      <c r="A13" s="167" t="s">
        <v>19</v>
      </c>
      <c r="B13" s="168" t="s">
        <v>20</v>
      </c>
      <c r="C13" s="168" t="s">
        <v>21</v>
      </c>
      <c r="D13" s="168" t="s">
        <v>22</v>
      </c>
      <c r="E13" s="308" t="s">
        <v>23</v>
      </c>
      <c r="F13" s="309">
        <v>0.2223</v>
      </c>
      <c r="G13" s="169" t="s">
        <v>24</v>
      </c>
    </row>
    <row r="14" spans="1:7">
      <c r="A14" s="310">
        <v>1</v>
      </c>
      <c r="B14" s="311" t="s">
        <v>25</v>
      </c>
      <c r="C14" s="312"/>
      <c r="D14" s="312"/>
      <c r="E14" s="313"/>
      <c r="F14" s="312"/>
      <c r="G14" s="314"/>
    </row>
    <row r="15" spans="1:7">
      <c r="A15" s="315" t="s">
        <v>26</v>
      </c>
      <c r="B15" s="316" t="s">
        <v>27</v>
      </c>
      <c r="C15" s="317" t="s">
        <v>28</v>
      </c>
      <c r="D15" s="318">
        <v>43</v>
      </c>
      <c r="E15" s="319">
        <v>116.87</v>
      </c>
      <c r="F15" s="318">
        <f t="shared" ref="F15:F16" si="0">TRUNC(E15+E15*F$13,2)</f>
        <v>142.85</v>
      </c>
      <c r="G15" s="320">
        <f>TRUNC(F15*D15,2)</f>
        <v>6142.55</v>
      </c>
    </row>
    <row r="16" spans="1:7">
      <c r="A16" s="321" t="s">
        <v>29</v>
      </c>
      <c r="B16" s="316" t="s">
        <v>30</v>
      </c>
      <c r="C16" s="317" t="s">
        <v>28</v>
      </c>
      <c r="D16" s="318">
        <v>600</v>
      </c>
      <c r="E16" s="319">
        <v>29.84</v>
      </c>
      <c r="F16" s="318">
        <f t="shared" si="0"/>
        <v>36.47</v>
      </c>
      <c r="G16" s="320">
        <f>TRUNC(F16*D16,2)</f>
        <v>21882</v>
      </c>
    </row>
    <row r="17" spans="1:7">
      <c r="A17" s="322"/>
      <c r="B17" s="323" t="s">
        <v>31</v>
      </c>
      <c r="C17" s="324"/>
      <c r="D17" s="325"/>
      <c r="E17" s="326"/>
      <c r="F17" s="324"/>
      <c r="G17" s="327">
        <f>SUM(G15:G16)</f>
        <v>28024.55</v>
      </c>
    </row>
    <row r="18" spans="1:10">
      <c r="A18" s="328">
        <v>2</v>
      </c>
      <c r="B18" s="329" t="s">
        <v>32</v>
      </c>
      <c r="C18" s="330"/>
      <c r="D18" s="331"/>
      <c r="E18" s="332"/>
      <c r="F18" s="333"/>
      <c r="G18" s="320"/>
      <c r="J18" t="s">
        <v>33</v>
      </c>
    </row>
    <row r="19" spans="1:7">
      <c r="A19" s="321" t="s">
        <v>34</v>
      </c>
      <c r="B19" s="334" t="s">
        <v>35</v>
      </c>
      <c r="C19" s="335" t="s">
        <v>36</v>
      </c>
      <c r="D19" s="336">
        <v>2</v>
      </c>
      <c r="E19" s="337">
        <f>COMPOSIÇÕES!F20</f>
        <v>405.85</v>
      </c>
      <c r="F19" s="318">
        <f t="shared" ref="F19:F24" si="1">TRUNC(E19+E19*F$13,2)</f>
        <v>496.07</v>
      </c>
      <c r="G19" s="320">
        <f>TRUNC(F19*D19,2)</f>
        <v>992.14</v>
      </c>
    </row>
    <row r="20" ht="25.5" spans="1:7">
      <c r="A20" s="315">
        <v>99059</v>
      </c>
      <c r="B20" s="334" t="s">
        <v>37</v>
      </c>
      <c r="C20" s="338" t="s">
        <v>38</v>
      </c>
      <c r="D20" s="339">
        <v>48.29</v>
      </c>
      <c r="E20" s="340">
        <v>60.59</v>
      </c>
      <c r="F20" s="318">
        <f t="shared" si="1"/>
        <v>74.05</v>
      </c>
      <c r="G20" s="320">
        <f>TRUNC(F20*D20,2)</f>
        <v>3575.87</v>
      </c>
    </row>
    <row r="21" ht="25.5" spans="1:7">
      <c r="A21" s="321" t="s">
        <v>39</v>
      </c>
      <c r="B21" s="316" t="s">
        <v>40</v>
      </c>
      <c r="C21" s="338" t="s">
        <v>36</v>
      </c>
      <c r="D21" s="339">
        <v>6</v>
      </c>
      <c r="E21" s="340">
        <v>845.82</v>
      </c>
      <c r="F21" s="318">
        <f t="shared" si="1"/>
        <v>1033.84</v>
      </c>
      <c r="G21" s="320">
        <f>TRUNC(F21*D21,2)</f>
        <v>6203.04</v>
      </c>
    </row>
    <row r="22" ht="25.5" spans="1:7">
      <c r="A22" s="321" t="s">
        <v>41</v>
      </c>
      <c r="B22" s="316" t="s">
        <v>42</v>
      </c>
      <c r="C22" s="338" t="s">
        <v>36</v>
      </c>
      <c r="D22" s="339">
        <v>3</v>
      </c>
      <c r="E22" s="340">
        <v>986.27</v>
      </c>
      <c r="F22" s="318">
        <f t="shared" si="1"/>
        <v>1205.51</v>
      </c>
      <c r="G22" s="320">
        <f>TRUNC(F22*D22,2)</f>
        <v>3616.53</v>
      </c>
    </row>
    <row r="23" spans="1:7">
      <c r="A23" s="315" t="s">
        <v>43</v>
      </c>
      <c r="B23" s="334" t="s">
        <v>44</v>
      </c>
      <c r="C23" s="338" t="s">
        <v>36</v>
      </c>
      <c r="D23" s="339">
        <v>90.02</v>
      </c>
      <c r="E23" s="340">
        <v>98.62</v>
      </c>
      <c r="F23" s="318">
        <f t="shared" si="1"/>
        <v>120.54</v>
      </c>
      <c r="G23" s="320">
        <f>TRUNC(F23*D23,2)</f>
        <v>10851.01</v>
      </c>
    </row>
    <row r="24" spans="1:7">
      <c r="A24" s="315" t="s">
        <v>45</v>
      </c>
      <c r="B24" s="334" t="s">
        <v>46</v>
      </c>
      <c r="C24" s="338" t="s">
        <v>36</v>
      </c>
      <c r="D24" s="341">
        <v>48.29</v>
      </c>
      <c r="E24" s="340">
        <v>4.33</v>
      </c>
      <c r="F24" s="318">
        <f t="shared" si="1"/>
        <v>5.29</v>
      </c>
      <c r="G24" s="320">
        <f t="shared" ref="G24" si="2">TRUNC(F24*D24,2)</f>
        <v>255.45</v>
      </c>
    </row>
    <row r="25" spans="1:7">
      <c r="A25" s="342"/>
      <c r="B25" s="323" t="s">
        <v>31</v>
      </c>
      <c r="C25" s="343"/>
      <c r="D25" s="343"/>
      <c r="E25" s="344"/>
      <c r="F25" s="345"/>
      <c r="G25" s="346">
        <f>SUM(G19:G24)</f>
        <v>25494.04</v>
      </c>
    </row>
    <row r="26" spans="1:7">
      <c r="A26" s="347">
        <v>3</v>
      </c>
      <c r="B26" s="348" t="s">
        <v>47</v>
      </c>
      <c r="C26" s="338"/>
      <c r="D26" s="349"/>
      <c r="E26" s="340"/>
      <c r="F26" s="143"/>
      <c r="G26" s="170"/>
    </row>
    <row r="27" ht="25.5" spans="1:7">
      <c r="A27" s="315" t="s">
        <v>48</v>
      </c>
      <c r="B27" s="334" t="s">
        <v>49</v>
      </c>
      <c r="C27" s="338" t="s">
        <v>50</v>
      </c>
      <c r="D27" s="350">
        <v>34.75</v>
      </c>
      <c r="E27" s="340">
        <v>11.12</v>
      </c>
      <c r="F27" s="351">
        <f>TRUNC(E27+E27*F$13,2)</f>
        <v>13.59</v>
      </c>
      <c r="G27" s="320">
        <f>TRUNC(F27*D27,2)</f>
        <v>472.25</v>
      </c>
    </row>
    <row r="28" ht="28.8" customHeight="1" spans="1:7">
      <c r="A28" s="315">
        <v>6079</v>
      </c>
      <c r="B28" s="334" t="s">
        <v>51</v>
      </c>
      <c r="C28" s="338" t="s">
        <v>50</v>
      </c>
      <c r="D28" s="350">
        <v>34.75</v>
      </c>
      <c r="E28" s="340">
        <v>36.51</v>
      </c>
      <c r="F28" s="351">
        <f t="shared" ref="F28:F29" si="3">TRUNC(E28+E28*F$13,2)</f>
        <v>44.62</v>
      </c>
      <c r="G28" s="320">
        <f t="shared" ref="G28:G29" si="4">TRUNC(F28*D28,2)</f>
        <v>1550.54</v>
      </c>
    </row>
    <row r="29" ht="25.5" spans="1:7">
      <c r="A29" s="315" t="s">
        <v>52</v>
      </c>
      <c r="B29" s="334" t="s">
        <v>53</v>
      </c>
      <c r="C29" s="338" t="s">
        <v>54</v>
      </c>
      <c r="D29" s="350">
        <v>451.75</v>
      </c>
      <c r="E29" s="340">
        <v>2.74</v>
      </c>
      <c r="F29" s="351">
        <f t="shared" si="3"/>
        <v>3.34</v>
      </c>
      <c r="G29" s="320">
        <f t="shared" si="4"/>
        <v>1508.84</v>
      </c>
    </row>
    <row r="30" ht="25.5" spans="1:7">
      <c r="A30" s="315" t="s">
        <v>55</v>
      </c>
      <c r="B30" s="334" t="s">
        <v>56</v>
      </c>
      <c r="C30" s="338" t="s">
        <v>50</v>
      </c>
      <c r="D30" s="349">
        <v>8.06</v>
      </c>
      <c r="E30" s="340">
        <v>133.35</v>
      </c>
      <c r="F30" s="318">
        <f t="shared" ref="F30:F31" si="5">TRUNC(E30+E30*F$13,2)</f>
        <v>162.99</v>
      </c>
      <c r="G30" s="320">
        <f t="shared" ref="G30:G31" si="6">TRUNC(F30*D30,2)</f>
        <v>1313.69</v>
      </c>
    </row>
    <row r="31" ht="25.5" spans="1:7">
      <c r="A31" s="315" t="s">
        <v>57</v>
      </c>
      <c r="B31" s="334" t="s">
        <v>58</v>
      </c>
      <c r="C31" s="338" t="s">
        <v>50</v>
      </c>
      <c r="D31" s="350">
        <v>6.74</v>
      </c>
      <c r="E31" s="340">
        <v>97.14</v>
      </c>
      <c r="F31" s="351">
        <f t="shared" si="5"/>
        <v>118.73</v>
      </c>
      <c r="G31" s="320">
        <f t="shared" si="6"/>
        <v>800.24</v>
      </c>
    </row>
    <row r="32" ht="16.5" customHeight="1" spans="1:7">
      <c r="A32" s="315" t="s">
        <v>59</v>
      </c>
      <c r="B32" s="334" t="s">
        <v>60</v>
      </c>
      <c r="C32" s="338" t="s">
        <v>50</v>
      </c>
      <c r="D32" s="350">
        <v>3.37</v>
      </c>
      <c r="E32" s="340">
        <v>23.54</v>
      </c>
      <c r="F32" s="318">
        <f t="shared" ref="F32" si="7">TRUNC(E32+E32*F$13,2)</f>
        <v>28.77</v>
      </c>
      <c r="G32" s="320">
        <f t="shared" ref="G32" si="8">TRUNC(F32*D32,2)</f>
        <v>96.95</v>
      </c>
    </row>
    <row r="33" spans="1:7">
      <c r="A33" s="352"/>
      <c r="B33" s="323" t="s">
        <v>31</v>
      </c>
      <c r="C33" s="353"/>
      <c r="D33" s="354"/>
      <c r="E33" s="340"/>
      <c r="F33" s="355"/>
      <c r="G33" s="346">
        <f>SUM(G27:G32)</f>
        <v>5742.51</v>
      </c>
    </row>
    <row r="34" spans="1:7">
      <c r="A34" s="347">
        <v>4</v>
      </c>
      <c r="B34" s="348" t="s">
        <v>61</v>
      </c>
      <c r="C34" s="338"/>
      <c r="D34" s="349"/>
      <c r="E34" s="340"/>
      <c r="F34" s="143"/>
      <c r="G34" s="170"/>
    </row>
    <row r="35" ht="25.5" spans="1:7">
      <c r="A35" s="315" t="s">
        <v>62</v>
      </c>
      <c r="B35" s="334" t="s">
        <v>63</v>
      </c>
      <c r="C35" s="338" t="s">
        <v>36</v>
      </c>
      <c r="D35" s="349">
        <v>44.96</v>
      </c>
      <c r="E35" s="340">
        <v>156.76</v>
      </c>
      <c r="F35" s="318">
        <f t="shared" ref="F35:F38" si="9">TRUNC(E35+E35*F$13,2)</f>
        <v>191.6</v>
      </c>
      <c r="G35" s="320">
        <f t="shared" ref="G35:G38" si="10">TRUNC(F35*D35,2)</f>
        <v>8614.33</v>
      </c>
    </row>
    <row r="36" ht="25.5" spans="1:7">
      <c r="A36" s="315" t="s">
        <v>64</v>
      </c>
      <c r="B36" s="334" t="s">
        <v>65</v>
      </c>
      <c r="C36" s="338" t="s">
        <v>50</v>
      </c>
      <c r="D36" s="349">
        <v>7.4</v>
      </c>
      <c r="E36" s="340">
        <v>525.48</v>
      </c>
      <c r="F36" s="318">
        <f t="shared" si="9"/>
        <v>642.29</v>
      </c>
      <c r="G36" s="320">
        <f t="shared" si="10"/>
        <v>4752.94</v>
      </c>
    </row>
    <row r="37" ht="25.5" spans="1:7">
      <c r="A37" s="315" t="s">
        <v>66</v>
      </c>
      <c r="B37" s="334" t="s">
        <v>67</v>
      </c>
      <c r="C37" s="338" t="s">
        <v>50</v>
      </c>
      <c r="D37" s="349">
        <v>7.4</v>
      </c>
      <c r="E37" s="340">
        <v>277.1</v>
      </c>
      <c r="F37" s="318">
        <f t="shared" si="9"/>
        <v>338.69</v>
      </c>
      <c r="G37" s="320">
        <f t="shared" si="10"/>
        <v>2506.3</v>
      </c>
    </row>
    <row r="38" ht="25.5" spans="1:7">
      <c r="A38" s="315" t="s">
        <v>68</v>
      </c>
      <c r="B38" s="334" t="s">
        <v>69</v>
      </c>
      <c r="C38" s="338" t="s">
        <v>70</v>
      </c>
      <c r="D38" s="349">
        <v>62.34</v>
      </c>
      <c r="E38" s="340">
        <v>21.82</v>
      </c>
      <c r="F38" s="318">
        <f t="shared" si="9"/>
        <v>26.67</v>
      </c>
      <c r="G38" s="320">
        <f t="shared" si="10"/>
        <v>1662.6</v>
      </c>
    </row>
    <row r="39" ht="25.5" spans="1:7">
      <c r="A39" s="315" t="s">
        <v>71</v>
      </c>
      <c r="B39" s="334" t="s">
        <v>72</v>
      </c>
      <c r="C39" s="338" t="s">
        <v>70</v>
      </c>
      <c r="D39" s="349">
        <v>229.17</v>
      </c>
      <c r="E39" s="340">
        <v>17.95</v>
      </c>
      <c r="F39" s="318">
        <f t="shared" ref="F39:F40" si="11">TRUNC(E39+E39*F$13,2)</f>
        <v>21.94</v>
      </c>
      <c r="G39" s="320">
        <f t="shared" ref="G39:G40" si="12">TRUNC(F39*D39,2)</f>
        <v>5027.98</v>
      </c>
    </row>
    <row r="40" ht="18.75" customHeight="1" spans="1:7">
      <c r="A40" s="315" t="s">
        <v>73</v>
      </c>
      <c r="B40" s="334" t="s">
        <v>74</v>
      </c>
      <c r="C40" s="338" t="s">
        <v>36</v>
      </c>
      <c r="D40" s="349">
        <v>56.19</v>
      </c>
      <c r="E40" s="340">
        <v>42.71</v>
      </c>
      <c r="F40" s="318">
        <f t="shared" si="11"/>
        <v>52.2</v>
      </c>
      <c r="G40" s="320">
        <f t="shared" si="12"/>
        <v>2933.11</v>
      </c>
    </row>
    <row r="41" spans="1:7">
      <c r="A41" s="352"/>
      <c r="B41" s="323" t="s">
        <v>31</v>
      </c>
      <c r="C41" s="353"/>
      <c r="D41" s="354"/>
      <c r="E41" s="340"/>
      <c r="F41" s="355"/>
      <c r="G41" s="346">
        <f>SUM(G35:G40)</f>
        <v>25497.26</v>
      </c>
    </row>
    <row r="42" spans="1:7">
      <c r="A42" s="347">
        <v>5</v>
      </c>
      <c r="B42" s="348" t="s">
        <v>75</v>
      </c>
      <c r="C42" s="338"/>
      <c r="D42" s="349"/>
      <c r="E42" s="340"/>
      <c r="F42" s="143"/>
      <c r="G42" s="356"/>
    </row>
    <row r="43" ht="25.5" spans="1:7">
      <c r="A43" s="315">
        <v>92269</v>
      </c>
      <c r="B43" s="334" t="s">
        <v>76</v>
      </c>
      <c r="C43" s="338" t="s">
        <v>36</v>
      </c>
      <c r="D43" s="349">
        <v>24</v>
      </c>
      <c r="E43" s="340">
        <v>164.18</v>
      </c>
      <c r="F43" s="318">
        <f t="shared" ref="F43:F45" si="13">TRUNC(E43+E43*F$13,2)</f>
        <v>200.67</v>
      </c>
      <c r="G43" s="320">
        <f t="shared" ref="G43:G45" si="14">TRUNC(F43*D43,2)</f>
        <v>4816.08</v>
      </c>
    </row>
    <row r="44" spans="1:7">
      <c r="A44" s="315">
        <v>92273</v>
      </c>
      <c r="B44" s="334" t="s">
        <v>77</v>
      </c>
      <c r="C44" s="338" t="s">
        <v>38</v>
      </c>
      <c r="D44" s="349">
        <v>50.6</v>
      </c>
      <c r="E44" s="340">
        <v>18.64</v>
      </c>
      <c r="F44" s="318">
        <f t="shared" si="13"/>
        <v>22.78</v>
      </c>
      <c r="G44" s="320">
        <f t="shared" si="14"/>
        <v>1152.66</v>
      </c>
    </row>
    <row r="45" ht="25.5" spans="1:7">
      <c r="A45" s="315" t="s">
        <v>68</v>
      </c>
      <c r="B45" s="334" t="s">
        <v>69</v>
      </c>
      <c r="C45" s="338" t="s">
        <v>70</v>
      </c>
      <c r="D45" s="349">
        <v>120.46</v>
      </c>
      <c r="E45" s="340">
        <v>21.82</v>
      </c>
      <c r="F45" s="318">
        <f t="shared" si="13"/>
        <v>26.67</v>
      </c>
      <c r="G45" s="320">
        <f t="shared" si="14"/>
        <v>3212.66</v>
      </c>
    </row>
    <row r="46" ht="25.5" spans="1:7">
      <c r="A46" s="315" t="s">
        <v>71</v>
      </c>
      <c r="B46" s="334" t="s">
        <v>72</v>
      </c>
      <c r="C46" s="338" t="s">
        <v>70</v>
      </c>
      <c r="D46" s="349">
        <v>109.26</v>
      </c>
      <c r="E46" s="340">
        <v>17.95</v>
      </c>
      <c r="F46" s="318">
        <f t="shared" ref="F46:F49" si="15">TRUNC(E46+E46*F$13,2)</f>
        <v>21.94</v>
      </c>
      <c r="G46" s="320">
        <f t="shared" ref="G46:G49" si="16">TRUNC(F46*D46,2)</f>
        <v>2397.16</v>
      </c>
    </row>
    <row r="47" ht="25.5" spans="1:7">
      <c r="A47" s="315" t="s">
        <v>78</v>
      </c>
      <c r="B47" s="334" t="s">
        <v>79</v>
      </c>
      <c r="C47" s="338" t="s">
        <v>70</v>
      </c>
      <c r="D47" s="349">
        <v>201.6</v>
      </c>
      <c r="E47" s="340">
        <v>15.07</v>
      </c>
      <c r="F47" s="318">
        <f t="shared" si="15"/>
        <v>18.42</v>
      </c>
      <c r="G47" s="320">
        <f t="shared" si="16"/>
        <v>3713.47</v>
      </c>
    </row>
    <row r="48" ht="25.5" spans="1:7">
      <c r="A48" s="315" t="s">
        <v>64</v>
      </c>
      <c r="B48" s="334" t="s">
        <v>65</v>
      </c>
      <c r="C48" s="338" t="s">
        <v>50</v>
      </c>
      <c r="D48" s="349">
        <v>5.65</v>
      </c>
      <c r="E48" s="340">
        <v>525.48</v>
      </c>
      <c r="F48" s="318">
        <f t="shared" si="15"/>
        <v>642.29</v>
      </c>
      <c r="G48" s="320">
        <f t="shared" si="16"/>
        <v>3628.93</v>
      </c>
    </row>
    <row r="49" ht="25.5" spans="1:7">
      <c r="A49" s="315" t="s">
        <v>66</v>
      </c>
      <c r="B49" s="334" t="s">
        <v>67</v>
      </c>
      <c r="C49" s="338" t="s">
        <v>50</v>
      </c>
      <c r="D49" s="349">
        <v>5.65</v>
      </c>
      <c r="E49" s="340">
        <v>277.1</v>
      </c>
      <c r="F49" s="318">
        <f t="shared" si="15"/>
        <v>338.69</v>
      </c>
      <c r="G49" s="320">
        <f t="shared" si="16"/>
        <v>1913.59</v>
      </c>
    </row>
    <row r="50" ht="33" customHeight="1" spans="1:7">
      <c r="A50" s="315" t="s">
        <v>80</v>
      </c>
      <c r="B50" s="334" t="s">
        <v>81</v>
      </c>
      <c r="C50" s="338" t="s">
        <v>38</v>
      </c>
      <c r="D50" s="349">
        <v>17</v>
      </c>
      <c r="E50" s="340">
        <v>89.14</v>
      </c>
      <c r="F50" s="318">
        <f t="shared" ref="F50:F52" si="17">TRUNC(E50+E50*F$13,2)</f>
        <v>108.95</v>
      </c>
      <c r="G50" s="320">
        <f t="shared" ref="G50:G52" si="18">TRUNC(F50*D50,2)</f>
        <v>1852.15</v>
      </c>
    </row>
    <row r="51" ht="30.6" customHeight="1" spans="1:7">
      <c r="A51" s="315" t="s">
        <v>82</v>
      </c>
      <c r="B51" s="334" t="s">
        <v>83</v>
      </c>
      <c r="C51" s="338" t="s">
        <v>38</v>
      </c>
      <c r="D51" s="349">
        <v>3.3</v>
      </c>
      <c r="E51" s="357">
        <v>85.84</v>
      </c>
      <c r="F51" s="318">
        <f t="shared" si="17"/>
        <v>104.92</v>
      </c>
      <c r="G51" s="320">
        <f t="shared" si="18"/>
        <v>346.23</v>
      </c>
    </row>
    <row r="52" ht="25.5" spans="1:7">
      <c r="A52" s="315" t="s">
        <v>84</v>
      </c>
      <c r="B52" s="334" t="s">
        <v>85</v>
      </c>
      <c r="C52" s="338" t="s">
        <v>38</v>
      </c>
      <c r="D52" s="349">
        <v>17</v>
      </c>
      <c r="E52" s="340">
        <v>85.2</v>
      </c>
      <c r="F52" s="318">
        <f t="shared" si="17"/>
        <v>104.13</v>
      </c>
      <c r="G52" s="320">
        <f t="shared" si="18"/>
        <v>1770.21</v>
      </c>
    </row>
    <row r="53" ht="25.5" spans="1:7">
      <c r="A53" s="315" t="s">
        <v>84</v>
      </c>
      <c r="B53" s="334" t="s">
        <v>86</v>
      </c>
      <c r="C53" s="338" t="s">
        <v>38</v>
      </c>
      <c r="D53" s="349">
        <v>19.4</v>
      </c>
      <c r="E53" s="340">
        <v>85.2</v>
      </c>
      <c r="F53" s="318">
        <f t="shared" ref="F53" si="19">TRUNC(E53+E53*F$13,2)</f>
        <v>104.13</v>
      </c>
      <c r="G53" s="320">
        <f t="shared" ref="G53" si="20">TRUNC(F53*D53,2)</f>
        <v>2020.12</v>
      </c>
    </row>
    <row r="54" spans="1:7">
      <c r="A54" s="352"/>
      <c r="B54" s="323" t="s">
        <v>31</v>
      </c>
      <c r="C54" s="353"/>
      <c r="D54" s="354"/>
      <c r="E54" s="340"/>
      <c r="F54" s="355"/>
      <c r="G54" s="346">
        <f>SUM(G43:G53)</f>
        <v>26823.26</v>
      </c>
    </row>
    <row r="55" spans="1:7">
      <c r="A55" s="347">
        <v>6</v>
      </c>
      <c r="B55" s="348" t="s">
        <v>87</v>
      </c>
      <c r="C55" s="338"/>
      <c r="D55" s="349"/>
      <c r="E55" s="340"/>
      <c r="F55" s="143"/>
      <c r="G55" s="170"/>
    </row>
    <row r="56" ht="38.25" spans="1:7">
      <c r="A56" s="315" t="s">
        <v>88</v>
      </c>
      <c r="B56" s="334" t="s">
        <v>89</v>
      </c>
      <c r="C56" s="338" t="s">
        <v>36</v>
      </c>
      <c r="D56" s="349">
        <v>169.21</v>
      </c>
      <c r="E56" s="340">
        <v>121.85</v>
      </c>
      <c r="F56" s="143">
        <f>TRUNC(E56+E56*F$13,2)</f>
        <v>148.93</v>
      </c>
      <c r="G56" s="170">
        <f>TRUNC(F56*D56,2)</f>
        <v>25200.44</v>
      </c>
    </row>
    <row r="57" spans="1:7">
      <c r="A57" s="358"/>
      <c r="B57" s="323" t="s">
        <v>31</v>
      </c>
      <c r="C57" s="353"/>
      <c r="D57" s="354"/>
      <c r="E57" s="340"/>
      <c r="F57" s="355"/>
      <c r="G57" s="346">
        <f>SUM(G56:G56)</f>
        <v>25200.44</v>
      </c>
    </row>
    <row r="58" spans="1:7">
      <c r="A58" s="347">
        <v>7</v>
      </c>
      <c r="B58" s="348" t="s">
        <v>90</v>
      </c>
      <c r="C58" s="338"/>
      <c r="D58" s="349"/>
      <c r="E58" s="340"/>
      <c r="F58" s="143"/>
      <c r="G58" s="170"/>
    </row>
    <row r="59" ht="51" spans="1:7">
      <c r="A59" s="315" t="s">
        <v>91</v>
      </c>
      <c r="B59" s="334" t="s">
        <v>92</v>
      </c>
      <c r="C59" s="338" t="s">
        <v>93</v>
      </c>
      <c r="D59" s="349">
        <v>3</v>
      </c>
      <c r="E59" s="340">
        <v>1535.56</v>
      </c>
      <c r="F59" s="351">
        <f t="shared" ref="F59:F60" si="21">TRUNC(E59+E59*F$13,2)</f>
        <v>1876.91</v>
      </c>
      <c r="G59" s="170">
        <f t="shared" ref="G59:G60" si="22">TRUNC(F59*D59,2)</f>
        <v>5630.73</v>
      </c>
    </row>
    <row r="60" ht="38.25" spans="1:7">
      <c r="A60" s="315" t="s">
        <v>94</v>
      </c>
      <c r="B60" s="334" t="s">
        <v>95</v>
      </c>
      <c r="C60" s="338" t="s">
        <v>93</v>
      </c>
      <c r="D60" s="349">
        <v>5</v>
      </c>
      <c r="E60" s="340">
        <v>680.26</v>
      </c>
      <c r="F60" s="351">
        <f t="shared" si="21"/>
        <v>831.48</v>
      </c>
      <c r="G60" s="170">
        <f t="shared" si="22"/>
        <v>4157.4</v>
      </c>
    </row>
    <row r="61" ht="38.25" spans="1:7">
      <c r="A61" s="315" t="s">
        <v>96</v>
      </c>
      <c r="B61" s="334" t="s">
        <v>97</v>
      </c>
      <c r="C61" s="338" t="s">
        <v>36</v>
      </c>
      <c r="D61" s="349">
        <v>107.85</v>
      </c>
      <c r="E61" s="340">
        <v>46.18</v>
      </c>
      <c r="F61" s="351">
        <f t="shared" ref="F61:F65" si="23">TRUNC(E61+E61*F$13,2)</f>
        <v>56.44</v>
      </c>
      <c r="G61" s="170">
        <f t="shared" ref="G61:G65" si="24">TRUNC(F61*D61,2)</f>
        <v>6087.05</v>
      </c>
    </row>
    <row r="62" ht="25.5" spans="1:7">
      <c r="A62" s="321" t="s">
        <v>98</v>
      </c>
      <c r="B62" s="334" t="s">
        <v>99</v>
      </c>
      <c r="C62" s="338" t="s">
        <v>36</v>
      </c>
      <c r="D62" s="349">
        <v>107.85</v>
      </c>
      <c r="E62" s="340">
        <f>COMPOSIÇÕES!F32</f>
        <v>81.89</v>
      </c>
      <c r="F62" s="351">
        <f t="shared" si="23"/>
        <v>100.09</v>
      </c>
      <c r="G62" s="170">
        <f t="shared" si="24"/>
        <v>10794.7</v>
      </c>
    </row>
    <row r="63" ht="25.5" spans="1:7">
      <c r="A63" s="315" t="s">
        <v>100</v>
      </c>
      <c r="B63" s="334" t="s">
        <v>101</v>
      </c>
      <c r="C63" s="338" t="s">
        <v>38</v>
      </c>
      <c r="D63" s="349">
        <v>27.35</v>
      </c>
      <c r="E63" s="340">
        <v>71.91</v>
      </c>
      <c r="F63" s="351">
        <f t="shared" si="23"/>
        <v>87.89</v>
      </c>
      <c r="G63" s="170">
        <f t="shared" si="24"/>
        <v>2403.79</v>
      </c>
    </row>
    <row r="64" ht="25.5" spans="1:7">
      <c r="A64" s="315" t="s">
        <v>102</v>
      </c>
      <c r="B64" s="334" t="s">
        <v>103</v>
      </c>
      <c r="C64" s="338" t="s">
        <v>38</v>
      </c>
      <c r="D64" s="349">
        <v>25.5</v>
      </c>
      <c r="E64" s="340">
        <v>51.03</v>
      </c>
      <c r="F64" s="351">
        <f t="shared" si="23"/>
        <v>62.37</v>
      </c>
      <c r="G64" s="170">
        <f t="shared" si="24"/>
        <v>1590.43</v>
      </c>
    </row>
    <row r="65" ht="25.5" spans="1:7">
      <c r="A65" s="315" t="s">
        <v>104</v>
      </c>
      <c r="B65" s="334" t="s">
        <v>105</v>
      </c>
      <c r="C65" s="338" t="s">
        <v>38</v>
      </c>
      <c r="D65" s="349">
        <v>35.45</v>
      </c>
      <c r="E65" s="340">
        <v>64.59</v>
      </c>
      <c r="F65" s="351">
        <f t="shared" si="23"/>
        <v>78.94</v>
      </c>
      <c r="G65" s="170">
        <f t="shared" si="24"/>
        <v>2798.42</v>
      </c>
    </row>
    <row r="66" spans="1:7">
      <c r="A66" s="358"/>
      <c r="B66" s="323" t="s">
        <v>31</v>
      </c>
      <c r="C66" s="353"/>
      <c r="D66" s="354"/>
      <c r="E66" s="340"/>
      <c r="F66" s="355"/>
      <c r="G66" s="346">
        <f>SUM(G59:G65)</f>
        <v>33462.52</v>
      </c>
    </row>
    <row r="67" spans="1:7">
      <c r="A67" s="347">
        <v>8</v>
      </c>
      <c r="B67" s="348" t="s">
        <v>106</v>
      </c>
      <c r="C67" s="338"/>
      <c r="D67" s="349"/>
      <c r="E67" s="340"/>
      <c r="F67" s="143"/>
      <c r="G67" s="170"/>
    </row>
    <row r="68" ht="25.5" spans="1:7">
      <c r="A68" s="315" t="s">
        <v>107</v>
      </c>
      <c r="B68" s="334" t="s">
        <v>108</v>
      </c>
      <c r="C68" s="338" t="s">
        <v>36</v>
      </c>
      <c r="D68" s="349">
        <v>4</v>
      </c>
      <c r="E68" s="340">
        <v>450.74</v>
      </c>
      <c r="F68" s="359">
        <f>TRUNC(E68+E68*F$13,2)</f>
        <v>550.93</v>
      </c>
      <c r="G68" s="360">
        <f t="shared" ref="G68:G70" si="25">TRUNC(F68*D68,2)</f>
        <v>2203.72</v>
      </c>
    </row>
    <row r="69" ht="25.5" spans="1:7">
      <c r="A69" s="315" t="s">
        <v>109</v>
      </c>
      <c r="B69" s="334" t="s">
        <v>110</v>
      </c>
      <c r="C69" s="338" t="s">
        <v>111</v>
      </c>
      <c r="D69" s="349">
        <v>28</v>
      </c>
      <c r="E69" s="340">
        <v>17.62</v>
      </c>
      <c r="F69" s="359">
        <f>TRUNC(E69+E69*F$13,2)</f>
        <v>21.53</v>
      </c>
      <c r="G69" s="360">
        <f t="shared" ref="G69" si="26">TRUNC(F69*D69,2)</f>
        <v>602.84</v>
      </c>
    </row>
    <row r="70" ht="25.5" spans="1:7">
      <c r="A70" s="315" t="s">
        <v>112</v>
      </c>
      <c r="B70" s="334" t="s">
        <v>113</v>
      </c>
      <c r="C70" s="338" t="s">
        <v>36</v>
      </c>
      <c r="D70" s="349">
        <v>15</v>
      </c>
      <c r="E70" s="340">
        <v>843.08</v>
      </c>
      <c r="F70" s="359">
        <f>TRUNC(E70+E70*F$13,2)</f>
        <v>1030.49</v>
      </c>
      <c r="G70" s="360">
        <f t="shared" si="25"/>
        <v>15457.35</v>
      </c>
    </row>
    <row r="71" ht="38.25" spans="1:7">
      <c r="A71" s="315" t="s">
        <v>114</v>
      </c>
      <c r="B71" s="334" t="s">
        <v>115</v>
      </c>
      <c r="C71" s="338" t="s">
        <v>93</v>
      </c>
      <c r="D71" s="349">
        <v>11</v>
      </c>
      <c r="E71" s="340">
        <v>108.6</v>
      </c>
      <c r="F71" s="359">
        <f t="shared" ref="F71" si="27">TRUNC(E71+E71*F$13,2)</f>
        <v>132.74</v>
      </c>
      <c r="G71" s="360">
        <f t="shared" ref="G71" si="28">TRUNC(F71*D71,2)</f>
        <v>1460.14</v>
      </c>
    </row>
    <row r="72" ht="30.75" customHeight="1" spans="1:7">
      <c r="A72" s="315" t="s">
        <v>116</v>
      </c>
      <c r="B72" s="334" t="s">
        <v>117</v>
      </c>
      <c r="C72" s="338" t="s">
        <v>93</v>
      </c>
      <c r="D72" s="349">
        <v>4</v>
      </c>
      <c r="E72" s="340">
        <v>107.86</v>
      </c>
      <c r="F72" s="359">
        <f t="shared" ref="F72" si="29">TRUNC(E72+E72*F$13,2)</f>
        <v>131.83</v>
      </c>
      <c r="G72" s="360">
        <f t="shared" ref="G72" si="30">TRUNC(F72*D72,2)</f>
        <v>527.32</v>
      </c>
    </row>
    <row r="73" spans="1:7">
      <c r="A73" s="358"/>
      <c r="B73" s="323" t="s">
        <v>31</v>
      </c>
      <c r="C73" s="353"/>
      <c r="D73" s="354"/>
      <c r="E73" s="340"/>
      <c r="F73" s="355"/>
      <c r="G73" s="346">
        <f>SUM(G68:G72)</f>
        <v>20251.37</v>
      </c>
    </row>
    <row r="74" spans="1:7">
      <c r="A74" s="347">
        <v>9</v>
      </c>
      <c r="B74" s="348" t="s">
        <v>118</v>
      </c>
      <c r="C74" s="338"/>
      <c r="D74" s="349"/>
      <c r="E74" s="340"/>
      <c r="F74" s="143"/>
      <c r="G74" s="170"/>
    </row>
    <row r="75" ht="59.4" customHeight="1" spans="1:10">
      <c r="A75" s="315" t="s">
        <v>119</v>
      </c>
      <c r="B75" s="334" t="s">
        <v>120</v>
      </c>
      <c r="C75" s="338" t="s">
        <v>36</v>
      </c>
      <c r="D75" s="349">
        <v>144.24</v>
      </c>
      <c r="E75" s="340">
        <v>34.61</v>
      </c>
      <c r="F75" s="351">
        <f t="shared" ref="F75" si="31">TRUNC(E75+E75*F$13,2)</f>
        <v>42.3</v>
      </c>
      <c r="G75" s="361">
        <f t="shared" ref="G75" si="32">TRUNC(F75*D75,2)</f>
        <v>6101.35</v>
      </c>
      <c r="J75" s="371"/>
    </row>
    <row r="76" ht="51" spans="1:7">
      <c r="A76" s="315" t="s">
        <v>121</v>
      </c>
      <c r="B76" s="334" t="s">
        <v>122</v>
      </c>
      <c r="C76" s="338" t="s">
        <v>36</v>
      </c>
      <c r="D76" s="349">
        <v>194.18</v>
      </c>
      <c r="E76" s="340">
        <v>33.46</v>
      </c>
      <c r="F76" s="351">
        <f t="shared" ref="F76" si="33">TRUNC(E76+E76*F$13,2)</f>
        <v>40.89</v>
      </c>
      <c r="G76" s="361">
        <f t="shared" ref="G76" si="34">TRUNC(F76*D76,2)</f>
        <v>7940.02</v>
      </c>
    </row>
    <row r="77" ht="40.8" customHeight="1" spans="1:7">
      <c r="A77" s="315" t="s">
        <v>123</v>
      </c>
      <c r="B77" s="334" t="s">
        <v>124</v>
      </c>
      <c r="C77" s="338" t="s">
        <v>36</v>
      </c>
      <c r="D77" s="349">
        <v>194.18</v>
      </c>
      <c r="E77" s="340">
        <v>68.97</v>
      </c>
      <c r="F77" s="351">
        <f t="shared" ref="F77" si="35">TRUNC(E77+E77*F$13,2)</f>
        <v>84.3</v>
      </c>
      <c r="G77" s="361">
        <f t="shared" ref="G77" si="36">TRUNC(F77*D77,2)</f>
        <v>16369.37</v>
      </c>
    </row>
    <row r="78" ht="25.5" spans="1:10">
      <c r="A78" s="315" t="s">
        <v>125</v>
      </c>
      <c r="B78" s="334" t="s">
        <v>126</v>
      </c>
      <c r="C78" s="338" t="s">
        <v>36</v>
      </c>
      <c r="D78" s="349">
        <v>98.21</v>
      </c>
      <c r="E78" s="340">
        <v>75.7</v>
      </c>
      <c r="F78" s="351">
        <f t="shared" ref="F78:F79" si="37">TRUNC(E78+E78*F$13,2)</f>
        <v>92.52</v>
      </c>
      <c r="G78" s="170">
        <f t="shared" ref="G78:G79" si="38">TRUNC(F78*D78,2)</f>
        <v>9086.38</v>
      </c>
      <c r="J78" s="371"/>
    </row>
    <row r="79" ht="33.6" customHeight="1" spans="1:7">
      <c r="A79" s="315" t="s">
        <v>127</v>
      </c>
      <c r="B79" s="334" t="s">
        <v>128</v>
      </c>
      <c r="C79" s="338" t="s">
        <v>38</v>
      </c>
      <c r="D79" s="349">
        <v>108.23</v>
      </c>
      <c r="E79" s="340">
        <v>11.6</v>
      </c>
      <c r="F79" s="351">
        <f t="shared" si="37"/>
        <v>14.17</v>
      </c>
      <c r="G79" s="170">
        <f t="shared" si="38"/>
        <v>1533.61</v>
      </c>
    </row>
    <row r="80" spans="1:7">
      <c r="A80" s="358"/>
      <c r="B80" s="323" t="s">
        <v>31</v>
      </c>
      <c r="C80" s="353"/>
      <c r="D80" s="354"/>
      <c r="E80" s="340"/>
      <c r="F80" s="355"/>
      <c r="G80" s="346">
        <f>SUM(G75:G79)</f>
        <v>41030.73</v>
      </c>
    </row>
    <row r="81" spans="1:7">
      <c r="A81" s="347">
        <v>10</v>
      </c>
      <c r="B81" s="380" t="s">
        <v>129</v>
      </c>
      <c r="C81" s="338"/>
      <c r="D81" s="349"/>
      <c r="E81" s="340"/>
      <c r="F81" s="143"/>
      <c r="G81" s="170"/>
    </row>
    <row r="82" ht="25.5" spans="1:7">
      <c r="A82" s="315">
        <v>4786</v>
      </c>
      <c r="B82" s="362" t="s">
        <v>130</v>
      </c>
      <c r="C82" s="338" t="s">
        <v>36</v>
      </c>
      <c r="D82" s="349">
        <v>84.9</v>
      </c>
      <c r="E82" s="340">
        <v>128.5</v>
      </c>
      <c r="F82" s="143">
        <f t="shared" ref="F82:F84" si="39">TRUNC(E82+E82*F$13,2)</f>
        <v>157.06</v>
      </c>
      <c r="G82" s="170">
        <f t="shared" ref="G82:G84" si="40">TRUNC(F82*D82,2)</f>
        <v>13334.39</v>
      </c>
    </row>
    <row r="83" spans="1:7">
      <c r="A83" s="315" t="s">
        <v>131</v>
      </c>
      <c r="B83" s="362" t="s">
        <v>132</v>
      </c>
      <c r="C83" s="338" t="s">
        <v>38</v>
      </c>
      <c r="D83" s="349">
        <v>16.1</v>
      </c>
      <c r="E83" s="340">
        <v>22.57</v>
      </c>
      <c r="F83" s="143">
        <f t="shared" si="39"/>
        <v>27.58</v>
      </c>
      <c r="G83" s="170">
        <f t="shared" si="40"/>
        <v>444.03</v>
      </c>
    </row>
    <row r="84" ht="25.5" spans="1:7">
      <c r="A84" s="315" t="s">
        <v>133</v>
      </c>
      <c r="B84" s="362" t="s">
        <v>134</v>
      </c>
      <c r="C84" s="338" t="s">
        <v>135</v>
      </c>
      <c r="D84" s="349">
        <v>84.9</v>
      </c>
      <c r="E84" s="340">
        <v>39.08</v>
      </c>
      <c r="F84" s="143">
        <f t="shared" si="39"/>
        <v>47.76</v>
      </c>
      <c r="G84" s="170">
        <f t="shared" si="40"/>
        <v>4054.82</v>
      </c>
    </row>
    <row r="85" ht="51" spans="1:7">
      <c r="A85" s="315" t="s">
        <v>136</v>
      </c>
      <c r="B85" s="362" t="s">
        <v>137</v>
      </c>
      <c r="C85" s="338" t="s">
        <v>36</v>
      </c>
      <c r="D85" s="349">
        <v>84.9</v>
      </c>
      <c r="E85" s="340">
        <v>41.07</v>
      </c>
      <c r="F85" s="143">
        <f t="shared" ref="F85:F86" si="41">TRUNC(E85+E85*F$13,2)</f>
        <v>50.19</v>
      </c>
      <c r="G85" s="170">
        <f t="shared" ref="G85:G86" si="42">TRUNC(F85*D85,2)</f>
        <v>4261.13</v>
      </c>
    </row>
    <row r="86" ht="25.5" spans="1:10">
      <c r="A86" s="315" t="s">
        <v>138</v>
      </c>
      <c r="B86" s="362" t="s">
        <v>139</v>
      </c>
      <c r="C86" s="338" t="s">
        <v>38</v>
      </c>
      <c r="D86" s="349">
        <v>8</v>
      </c>
      <c r="E86" s="340">
        <v>136.94</v>
      </c>
      <c r="F86" s="143">
        <f t="shared" si="41"/>
        <v>167.38</v>
      </c>
      <c r="G86" s="170">
        <f t="shared" si="42"/>
        <v>1339.04</v>
      </c>
      <c r="J86" s="371"/>
    </row>
    <row r="87" spans="1:7">
      <c r="A87" s="358"/>
      <c r="B87" s="323" t="s">
        <v>31</v>
      </c>
      <c r="C87" s="353"/>
      <c r="D87" s="354"/>
      <c r="E87" s="340"/>
      <c r="F87" s="355"/>
      <c r="G87" s="346">
        <f>SUM(G82:G86)</f>
        <v>23433.41</v>
      </c>
    </row>
    <row r="88" spans="1:7">
      <c r="A88" s="347">
        <v>11</v>
      </c>
      <c r="B88" s="348" t="s">
        <v>140</v>
      </c>
      <c r="C88" s="338"/>
      <c r="D88" s="349"/>
      <c r="E88" s="340"/>
      <c r="F88" s="143"/>
      <c r="G88" s="170"/>
    </row>
    <row r="89" spans="1:7">
      <c r="A89" s="315" t="s">
        <v>141</v>
      </c>
      <c r="B89" s="362" t="s">
        <v>142</v>
      </c>
      <c r="C89" s="338" t="s">
        <v>36</v>
      </c>
      <c r="D89" s="349">
        <v>144.24</v>
      </c>
      <c r="E89" s="340">
        <v>12.6</v>
      </c>
      <c r="F89" s="143">
        <f>TRUNC(E89+E89*F$13,2)</f>
        <v>15.4</v>
      </c>
      <c r="G89" s="170">
        <f>TRUNC(D89*F89,2)</f>
        <v>2221.29</v>
      </c>
    </row>
    <row r="90" spans="1:7">
      <c r="A90" s="315">
        <v>88485</v>
      </c>
      <c r="B90" s="362" t="s">
        <v>143</v>
      </c>
      <c r="C90" s="363" t="s">
        <v>36</v>
      </c>
      <c r="D90" s="349">
        <v>144.24</v>
      </c>
      <c r="E90" s="340">
        <v>3.22</v>
      </c>
      <c r="F90" s="351">
        <f t="shared" ref="F90:F91" si="43">TRUNC(E90+E90*F$13,2)</f>
        <v>3.93</v>
      </c>
      <c r="G90" s="361">
        <f t="shared" ref="G90:G91" si="44">TRUNC(F90*D90,2)</f>
        <v>566.86</v>
      </c>
    </row>
    <row r="91" ht="25.5" spans="1:7">
      <c r="A91" s="315" t="s">
        <v>144</v>
      </c>
      <c r="B91" s="362" t="s">
        <v>145</v>
      </c>
      <c r="C91" s="363" t="s">
        <v>36</v>
      </c>
      <c r="D91" s="349">
        <v>144.24</v>
      </c>
      <c r="E91" s="340">
        <v>14.48</v>
      </c>
      <c r="F91" s="351">
        <f t="shared" si="43"/>
        <v>17.69</v>
      </c>
      <c r="G91" s="361">
        <f t="shared" si="44"/>
        <v>2551.6</v>
      </c>
    </row>
    <row r="92" spans="1:7">
      <c r="A92" s="358"/>
      <c r="B92" s="323" t="s">
        <v>31</v>
      </c>
      <c r="C92" s="353"/>
      <c r="D92" s="354"/>
      <c r="E92" s="340"/>
      <c r="F92" s="355"/>
      <c r="G92" s="346">
        <f>SUM(G89:G91)</f>
        <v>5339.75</v>
      </c>
    </row>
    <row r="93" spans="1:7">
      <c r="A93" s="347">
        <v>12</v>
      </c>
      <c r="B93" s="364" t="s">
        <v>146</v>
      </c>
      <c r="C93" s="338"/>
      <c r="D93" s="349"/>
      <c r="E93" s="340"/>
      <c r="F93" s="143"/>
      <c r="G93" s="170"/>
    </row>
    <row r="94" ht="38.25" spans="1:7">
      <c r="A94" s="315" t="s">
        <v>147</v>
      </c>
      <c r="B94" s="362" t="s">
        <v>148</v>
      </c>
      <c r="C94" s="363" t="s">
        <v>36</v>
      </c>
      <c r="D94" s="349">
        <v>4.88</v>
      </c>
      <c r="E94" s="340">
        <v>851.42</v>
      </c>
      <c r="F94" s="318">
        <f t="shared" ref="F94" si="45">TRUNC(E94+E94*F$13,2)</f>
        <v>1040.69</v>
      </c>
      <c r="G94" s="170">
        <f t="shared" ref="G94" si="46">TRUNC(F94*D94,2)</f>
        <v>5078.56</v>
      </c>
    </row>
    <row r="95" ht="25.5" spans="1:7">
      <c r="A95" s="315" t="s">
        <v>149</v>
      </c>
      <c r="B95" s="362" t="s">
        <v>150</v>
      </c>
      <c r="C95" s="363" t="s">
        <v>36</v>
      </c>
      <c r="D95" s="349">
        <v>27.8</v>
      </c>
      <c r="E95" s="340">
        <v>843.29</v>
      </c>
      <c r="F95" s="318">
        <f t="shared" ref="F95:F96" si="47">TRUNC(E95+E95*F$13,2)</f>
        <v>1030.75</v>
      </c>
      <c r="G95" s="170">
        <f t="shared" ref="G95:G96" si="48">TRUNC(F95*D95,2)</f>
        <v>28654.85</v>
      </c>
    </row>
    <row r="96" ht="25.5" spans="1:7">
      <c r="A96" s="315"/>
      <c r="B96" s="362" t="s">
        <v>151</v>
      </c>
      <c r="C96" s="363" t="s">
        <v>36</v>
      </c>
      <c r="D96" s="349">
        <v>1.44</v>
      </c>
      <c r="E96" s="340">
        <v>859.25</v>
      </c>
      <c r="F96" s="318">
        <f t="shared" si="47"/>
        <v>1050.26</v>
      </c>
      <c r="G96" s="170">
        <f t="shared" si="48"/>
        <v>1512.37</v>
      </c>
    </row>
    <row r="97" spans="1:7">
      <c r="A97" s="315" t="s">
        <v>152</v>
      </c>
      <c r="B97" s="334" t="s">
        <v>153</v>
      </c>
      <c r="C97" s="363" t="s">
        <v>93</v>
      </c>
      <c r="D97" s="349">
        <v>1</v>
      </c>
      <c r="E97" s="340">
        <f>COMPOSIÇÕES!F37</f>
        <v>762.09</v>
      </c>
      <c r="F97" s="318">
        <f t="shared" ref="F97" si="49">TRUNC(E97+E97*F$13,2)</f>
        <v>931.5</v>
      </c>
      <c r="G97" s="170">
        <f t="shared" ref="G97" si="50">TRUNC(F97*D97,2)</f>
        <v>931.5</v>
      </c>
    </row>
    <row r="98" spans="1:7">
      <c r="A98" s="358"/>
      <c r="B98" s="323" t="s">
        <v>31</v>
      </c>
      <c r="C98" s="353"/>
      <c r="D98" s="354"/>
      <c r="E98" s="340"/>
      <c r="F98" s="355"/>
      <c r="G98" s="346">
        <f>SUM(G94:G97)</f>
        <v>36177.28</v>
      </c>
    </row>
    <row r="99" spans="1:7">
      <c r="A99" s="347">
        <v>13</v>
      </c>
      <c r="B99" s="364" t="s">
        <v>154</v>
      </c>
      <c r="C99" s="338"/>
      <c r="D99" s="349"/>
      <c r="E99" s="340"/>
      <c r="F99" s="143"/>
      <c r="G99" s="170"/>
    </row>
    <row r="100" ht="25.5" spans="1:7">
      <c r="A100" s="315" t="s">
        <v>155</v>
      </c>
      <c r="B100" s="362" t="s">
        <v>156</v>
      </c>
      <c r="C100" s="363" t="s">
        <v>38</v>
      </c>
      <c r="D100" s="349">
        <v>200</v>
      </c>
      <c r="E100" s="340">
        <v>2.72</v>
      </c>
      <c r="F100" s="143">
        <f t="shared" ref="F100" si="51">TRUNC(E100+E100*F$13,2)</f>
        <v>3.32</v>
      </c>
      <c r="G100" s="170">
        <f t="shared" ref="G100" si="52">TRUNC(F100*D100,2)</f>
        <v>664</v>
      </c>
    </row>
    <row r="101" ht="25.5" spans="1:7">
      <c r="A101" s="315" t="s">
        <v>157</v>
      </c>
      <c r="B101" s="362" t="s">
        <v>158</v>
      </c>
      <c r="C101" s="363" t="s">
        <v>38</v>
      </c>
      <c r="D101" s="349">
        <v>100</v>
      </c>
      <c r="E101" s="340">
        <v>3.95</v>
      </c>
      <c r="F101" s="143">
        <f t="shared" ref="F101" si="53">TRUNC(E101+E101*F$13,2)</f>
        <v>4.82</v>
      </c>
      <c r="G101" s="170">
        <f t="shared" ref="G101:G109" si="54">TRUNC(F101*D101,2)</f>
        <v>482</v>
      </c>
    </row>
    <row r="102" ht="25.5" spans="1:7">
      <c r="A102" s="315" t="s">
        <v>159</v>
      </c>
      <c r="B102" s="362" t="s">
        <v>160</v>
      </c>
      <c r="C102" s="363" t="s">
        <v>111</v>
      </c>
      <c r="D102" s="349">
        <v>20</v>
      </c>
      <c r="E102" s="365">
        <v>9.36</v>
      </c>
      <c r="F102" s="318">
        <f t="shared" ref="F102:F109" si="55">TRUNC(E102+E102*F$13,2)</f>
        <v>11.44</v>
      </c>
      <c r="G102" s="170">
        <f t="shared" si="54"/>
        <v>228.8</v>
      </c>
    </row>
    <row r="103" ht="25.5" spans="1:7">
      <c r="A103" s="315" t="s">
        <v>161</v>
      </c>
      <c r="B103" s="362" t="s">
        <v>162</v>
      </c>
      <c r="C103" s="363" t="s">
        <v>163</v>
      </c>
      <c r="D103" s="349">
        <v>4</v>
      </c>
      <c r="E103" s="365">
        <v>17.55</v>
      </c>
      <c r="F103" s="318">
        <v>16.69</v>
      </c>
      <c r="G103" s="170">
        <f t="shared" si="54"/>
        <v>66.76</v>
      </c>
    </row>
    <row r="104" ht="25.5" spans="1:7">
      <c r="A104" s="315" t="s">
        <v>164</v>
      </c>
      <c r="B104" s="362" t="s">
        <v>165</v>
      </c>
      <c r="C104" s="363" t="s">
        <v>93</v>
      </c>
      <c r="D104" s="349">
        <v>4</v>
      </c>
      <c r="E104" s="357">
        <v>28.2</v>
      </c>
      <c r="F104" s="318">
        <f t="shared" si="55"/>
        <v>34.46</v>
      </c>
      <c r="G104" s="170">
        <f t="shared" si="54"/>
        <v>137.84</v>
      </c>
    </row>
    <row r="105" ht="25.5" spans="1:7">
      <c r="A105" s="315" t="s">
        <v>166</v>
      </c>
      <c r="B105" s="362" t="s">
        <v>167</v>
      </c>
      <c r="C105" s="363" t="s">
        <v>93</v>
      </c>
      <c r="D105" s="349">
        <v>4</v>
      </c>
      <c r="E105" s="357">
        <v>33.24</v>
      </c>
      <c r="F105" s="318">
        <f t="shared" si="55"/>
        <v>40.62</v>
      </c>
      <c r="G105" s="170">
        <f t="shared" si="54"/>
        <v>162.48</v>
      </c>
    </row>
    <row r="106" ht="25.5" spans="1:7">
      <c r="A106" s="315" t="s">
        <v>168</v>
      </c>
      <c r="B106" s="362" t="s">
        <v>169</v>
      </c>
      <c r="C106" s="363" t="s">
        <v>93</v>
      </c>
      <c r="D106" s="349">
        <v>30</v>
      </c>
      <c r="E106" s="365">
        <v>7.72</v>
      </c>
      <c r="F106" s="318">
        <f t="shared" si="55"/>
        <v>9.43</v>
      </c>
      <c r="G106" s="170">
        <f t="shared" si="54"/>
        <v>282.9</v>
      </c>
    </row>
    <row r="107" ht="25.5" spans="1:7">
      <c r="A107" s="315" t="s">
        <v>170</v>
      </c>
      <c r="B107" s="362" t="s">
        <v>171</v>
      </c>
      <c r="C107" s="363" t="s">
        <v>93</v>
      </c>
      <c r="D107" s="349">
        <v>15</v>
      </c>
      <c r="E107" s="365">
        <v>36.88</v>
      </c>
      <c r="F107" s="318">
        <f t="shared" si="55"/>
        <v>45.07</v>
      </c>
      <c r="G107" s="170">
        <f t="shared" si="54"/>
        <v>676.05</v>
      </c>
    </row>
    <row r="108" ht="25.5" spans="1:7">
      <c r="A108" s="315" t="s">
        <v>172</v>
      </c>
      <c r="B108" s="362" t="s">
        <v>173</v>
      </c>
      <c r="C108" s="363" t="s">
        <v>93</v>
      </c>
      <c r="D108" s="349">
        <v>3</v>
      </c>
      <c r="E108" s="365">
        <v>99.36</v>
      </c>
      <c r="F108" s="318">
        <f t="shared" si="55"/>
        <v>121.44</v>
      </c>
      <c r="G108" s="170">
        <f t="shared" si="54"/>
        <v>364.32</v>
      </c>
    </row>
    <row r="109" ht="25.5" spans="1:7">
      <c r="A109" s="315" t="s">
        <v>174</v>
      </c>
      <c r="B109" s="362" t="s">
        <v>175</v>
      </c>
      <c r="C109" s="363" t="s">
        <v>93</v>
      </c>
      <c r="D109" s="349">
        <v>1</v>
      </c>
      <c r="E109" s="365">
        <v>39.98</v>
      </c>
      <c r="F109" s="318">
        <f t="shared" si="55"/>
        <v>48.86</v>
      </c>
      <c r="G109" s="170">
        <f t="shared" si="54"/>
        <v>48.86</v>
      </c>
    </row>
    <row r="110" spans="1:7">
      <c r="A110" s="358"/>
      <c r="B110" s="323" t="s">
        <v>31</v>
      </c>
      <c r="C110" s="353"/>
      <c r="D110" s="354"/>
      <c r="E110" s="365"/>
      <c r="F110" s="366"/>
      <c r="G110" s="367">
        <f>SUM(G100:G109)</f>
        <v>3114.01</v>
      </c>
    </row>
    <row r="111" spans="1:7">
      <c r="A111" s="347">
        <v>14</v>
      </c>
      <c r="B111" s="364" t="s">
        <v>176</v>
      </c>
      <c r="C111" s="338"/>
      <c r="D111" s="349"/>
      <c r="E111" s="365"/>
      <c r="F111" s="368"/>
      <c r="G111" s="369"/>
    </row>
    <row r="112" spans="1:7">
      <c r="A112" s="347" t="s">
        <v>177</v>
      </c>
      <c r="B112" s="364" t="s">
        <v>178</v>
      </c>
      <c r="C112" s="338"/>
      <c r="D112" s="349"/>
      <c r="E112" s="365"/>
      <c r="F112" s="368"/>
      <c r="G112" s="369"/>
    </row>
    <row r="113" ht="25.5" spans="1:7">
      <c r="A113" s="315" t="s">
        <v>179</v>
      </c>
      <c r="B113" s="362" t="s">
        <v>180</v>
      </c>
      <c r="C113" s="363" t="s">
        <v>38</v>
      </c>
      <c r="D113" s="349">
        <v>25</v>
      </c>
      <c r="E113" s="370">
        <v>4.72</v>
      </c>
      <c r="F113" s="318">
        <f t="shared" ref="F113:F155" si="56">TRUNC(E113+E113*F$13,2)</f>
        <v>5.76</v>
      </c>
      <c r="G113" s="170">
        <f t="shared" ref="G113:G155" si="57">TRUNC(F113*D113,2)</f>
        <v>144</v>
      </c>
    </row>
    <row r="114" ht="25.5" spans="1:7">
      <c r="A114" s="315" t="s">
        <v>181</v>
      </c>
      <c r="B114" s="362" t="s">
        <v>182</v>
      </c>
      <c r="C114" s="363" t="s">
        <v>38</v>
      </c>
      <c r="D114" s="349">
        <v>9</v>
      </c>
      <c r="E114" s="370">
        <v>9.36</v>
      </c>
      <c r="F114" s="318">
        <f t="shared" si="56"/>
        <v>11.44</v>
      </c>
      <c r="G114" s="170">
        <f t="shared" si="57"/>
        <v>102.96</v>
      </c>
    </row>
    <row r="115" ht="25.5" spans="1:7">
      <c r="A115" s="315" t="s">
        <v>183</v>
      </c>
      <c r="B115" s="362" t="s">
        <v>184</v>
      </c>
      <c r="C115" s="363" t="s">
        <v>38</v>
      </c>
      <c r="D115" s="349">
        <v>40</v>
      </c>
      <c r="E115" s="370">
        <v>15.83</v>
      </c>
      <c r="F115" s="318">
        <f t="shared" si="56"/>
        <v>19.34</v>
      </c>
      <c r="G115" s="170">
        <f t="shared" si="57"/>
        <v>773.6</v>
      </c>
    </row>
    <row r="116" ht="25.5" spans="1:7">
      <c r="A116" s="315" t="s">
        <v>185</v>
      </c>
      <c r="B116" s="362" t="s">
        <v>186</v>
      </c>
      <c r="C116" s="363" t="s">
        <v>38</v>
      </c>
      <c r="D116" s="349">
        <v>25</v>
      </c>
      <c r="E116" s="370">
        <v>25.29</v>
      </c>
      <c r="F116" s="318">
        <f t="shared" si="56"/>
        <v>30.91</v>
      </c>
      <c r="G116" s="170">
        <f t="shared" si="57"/>
        <v>772.75</v>
      </c>
    </row>
    <row r="117" ht="25.5" spans="1:7">
      <c r="A117" s="315" t="s">
        <v>187</v>
      </c>
      <c r="B117" s="362" t="s">
        <v>188</v>
      </c>
      <c r="C117" s="363" t="s">
        <v>38</v>
      </c>
      <c r="D117" s="349">
        <v>20</v>
      </c>
      <c r="E117" s="370">
        <v>41.12</v>
      </c>
      <c r="F117" s="318">
        <f t="shared" si="56"/>
        <v>50.26</v>
      </c>
      <c r="G117" s="170">
        <f t="shared" si="57"/>
        <v>1005.2</v>
      </c>
    </row>
    <row r="118" ht="25.5" spans="1:7">
      <c r="A118" s="315" t="s">
        <v>189</v>
      </c>
      <c r="B118" s="362" t="s">
        <v>190</v>
      </c>
      <c r="C118" s="363" t="s">
        <v>191</v>
      </c>
      <c r="D118" s="349">
        <v>12</v>
      </c>
      <c r="E118" s="370">
        <v>8.88</v>
      </c>
      <c r="F118" s="318">
        <f t="shared" si="56"/>
        <v>10.85</v>
      </c>
      <c r="G118" s="170">
        <f t="shared" si="57"/>
        <v>130.2</v>
      </c>
    </row>
    <row r="119" ht="25.5" spans="1:7">
      <c r="A119" s="315" t="s">
        <v>192</v>
      </c>
      <c r="B119" s="362" t="s">
        <v>193</v>
      </c>
      <c r="C119" s="363" t="s">
        <v>191</v>
      </c>
      <c r="D119" s="349">
        <v>11</v>
      </c>
      <c r="E119" s="370">
        <v>14.68</v>
      </c>
      <c r="F119" s="318">
        <f t="shared" si="56"/>
        <v>17.94</v>
      </c>
      <c r="G119" s="170">
        <f t="shared" si="57"/>
        <v>197.34</v>
      </c>
    </row>
    <row r="120" ht="25.5" spans="1:7">
      <c r="A120" s="315" t="s">
        <v>194</v>
      </c>
      <c r="B120" s="362" t="s">
        <v>195</v>
      </c>
      <c r="C120" s="338" t="s">
        <v>191</v>
      </c>
      <c r="D120" s="349">
        <v>3</v>
      </c>
      <c r="E120" s="365">
        <v>9.27</v>
      </c>
      <c r="F120" s="318">
        <f t="shared" si="56"/>
        <v>11.33</v>
      </c>
      <c r="G120" s="170">
        <f t="shared" si="57"/>
        <v>33.99</v>
      </c>
    </row>
    <row r="121" ht="25.5" spans="1:7">
      <c r="A121" s="315" t="s">
        <v>196</v>
      </c>
      <c r="B121" s="362" t="s">
        <v>197</v>
      </c>
      <c r="C121" s="338" t="s">
        <v>191</v>
      </c>
      <c r="D121" s="349">
        <v>4</v>
      </c>
      <c r="E121" s="365">
        <v>12.24</v>
      </c>
      <c r="F121" s="318">
        <f t="shared" si="56"/>
        <v>14.96</v>
      </c>
      <c r="G121" s="170">
        <f t="shared" si="57"/>
        <v>59.84</v>
      </c>
    </row>
    <row r="122" ht="27.75" customHeight="1" spans="1:7">
      <c r="A122" s="315" t="s">
        <v>198</v>
      </c>
      <c r="B122" s="362" t="s">
        <v>199</v>
      </c>
      <c r="C122" s="338" t="s">
        <v>191</v>
      </c>
      <c r="D122" s="349">
        <v>5</v>
      </c>
      <c r="E122" s="365">
        <v>18.44</v>
      </c>
      <c r="F122" s="318">
        <f t="shared" si="56"/>
        <v>22.53</v>
      </c>
      <c r="G122" s="170">
        <f t="shared" si="57"/>
        <v>112.65</v>
      </c>
    </row>
    <row r="123" ht="25.5" spans="1:7">
      <c r="A123" s="315" t="s">
        <v>200</v>
      </c>
      <c r="B123" s="362" t="s">
        <v>201</v>
      </c>
      <c r="C123" s="338" t="s">
        <v>191</v>
      </c>
      <c r="D123" s="349">
        <v>3</v>
      </c>
      <c r="E123" s="365">
        <v>12.14</v>
      </c>
      <c r="F123" s="318">
        <f t="shared" si="56"/>
        <v>14.83</v>
      </c>
      <c r="G123" s="170">
        <f t="shared" si="57"/>
        <v>44.49</v>
      </c>
    </row>
    <row r="124" ht="25.5" spans="1:7">
      <c r="A124" s="315" t="s">
        <v>202</v>
      </c>
      <c r="B124" s="362" t="s">
        <v>203</v>
      </c>
      <c r="C124" s="338" t="s">
        <v>191</v>
      </c>
      <c r="D124" s="349">
        <v>3</v>
      </c>
      <c r="E124" s="365">
        <v>22.59</v>
      </c>
      <c r="F124" s="318">
        <f t="shared" si="56"/>
        <v>27.61</v>
      </c>
      <c r="G124" s="170">
        <f t="shared" si="57"/>
        <v>82.83</v>
      </c>
    </row>
    <row r="125" ht="25.5" spans="1:7">
      <c r="A125" s="315" t="s">
        <v>204</v>
      </c>
      <c r="B125" s="362" t="s">
        <v>205</v>
      </c>
      <c r="C125" s="338" t="s">
        <v>191</v>
      </c>
      <c r="D125" s="349">
        <v>8</v>
      </c>
      <c r="E125" s="365">
        <v>10.63</v>
      </c>
      <c r="F125" s="318">
        <f t="shared" ref="F125:F127" si="58">TRUNC(E125+E125*F$13,2)</f>
        <v>12.99</v>
      </c>
      <c r="G125" s="170">
        <f t="shared" ref="G125:G127" si="59">TRUNC(F125*D125,2)</f>
        <v>103.92</v>
      </c>
    </row>
    <row r="126" ht="25.5" spans="1:7">
      <c r="A126" s="315" t="s">
        <v>206</v>
      </c>
      <c r="B126" s="362" t="s">
        <v>207</v>
      </c>
      <c r="C126" s="338" t="s">
        <v>191</v>
      </c>
      <c r="D126" s="349">
        <v>5</v>
      </c>
      <c r="E126" s="365">
        <v>4.02</v>
      </c>
      <c r="F126" s="318">
        <f t="shared" si="58"/>
        <v>4.91</v>
      </c>
      <c r="G126" s="170">
        <f t="shared" si="59"/>
        <v>24.55</v>
      </c>
    </row>
    <row r="127" ht="25.5" spans="1:7">
      <c r="A127" s="315" t="s">
        <v>208</v>
      </c>
      <c r="B127" s="362" t="s">
        <v>209</v>
      </c>
      <c r="C127" s="338" t="s">
        <v>191</v>
      </c>
      <c r="D127" s="349">
        <v>7.7</v>
      </c>
      <c r="E127" s="365">
        <v>8.47</v>
      </c>
      <c r="F127" s="318">
        <f t="shared" si="58"/>
        <v>10.35</v>
      </c>
      <c r="G127" s="170">
        <f t="shared" si="59"/>
        <v>79.69</v>
      </c>
    </row>
    <row r="128" ht="25.5" spans="1:7">
      <c r="A128" s="315" t="s">
        <v>210</v>
      </c>
      <c r="B128" s="362" t="s">
        <v>211</v>
      </c>
      <c r="C128" s="338" t="s">
        <v>191</v>
      </c>
      <c r="D128" s="349">
        <v>13.15</v>
      </c>
      <c r="E128" s="365">
        <v>14.01</v>
      </c>
      <c r="F128" s="318">
        <f t="shared" si="56"/>
        <v>17.12</v>
      </c>
      <c r="G128" s="170">
        <f t="shared" si="57"/>
        <v>225.12</v>
      </c>
    </row>
    <row r="129" ht="25.5" spans="1:7">
      <c r="A129" s="315" t="s">
        <v>212</v>
      </c>
      <c r="B129" s="362" t="s">
        <v>213</v>
      </c>
      <c r="C129" s="338" t="s">
        <v>191</v>
      </c>
      <c r="D129" s="349">
        <v>7</v>
      </c>
      <c r="E129" s="365">
        <v>36.26</v>
      </c>
      <c r="F129" s="318">
        <f t="shared" si="56"/>
        <v>44.32</v>
      </c>
      <c r="G129" s="170">
        <f t="shared" si="57"/>
        <v>310.24</v>
      </c>
    </row>
    <row r="130" ht="25.5" spans="1:7">
      <c r="A130" s="315" t="s">
        <v>214</v>
      </c>
      <c r="B130" s="362" t="s">
        <v>215</v>
      </c>
      <c r="C130" s="338" t="s">
        <v>191</v>
      </c>
      <c r="D130" s="349">
        <v>2</v>
      </c>
      <c r="E130" s="365">
        <v>89.31</v>
      </c>
      <c r="F130" s="318">
        <f t="shared" si="56"/>
        <v>109.16</v>
      </c>
      <c r="G130" s="170">
        <f t="shared" si="57"/>
        <v>218.32</v>
      </c>
    </row>
    <row r="131" ht="25.5" spans="1:7">
      <c r="A131" s="315" t="s">
        <v>216</v>
      </c>
      <c r="B131" s="362" t="s">
        <v>217</v>
      </c>
      <c r="C131" s="338" t="s">
        <v>191</v>
      </c>
      <c r="D131" s="349">
        <v>2</v>
      </c>
      <c r="E131" s="365">
        <v>44.68</v>
      </c>
      <c r="F131" s="318">
        <f t="shared" si="56"/>
        <v>54.61</v>
      </c>
      <c r="G131" s="170">
        <f t="shared" si="57"/>
        <v>109.22</v>
      </c>
    </row>
    <row r="132" ht="25.5" spans="1:7">
      <c r="A132" s="315" t="s">
        <v>218</v>
      </c>
      <c r="B132" s="362" t="s">
        <v>219</v>
      </c>
      <c r="C132" s="338" t="s">
        <v>191</v>
      </c>
      <c r="D132" s="349">
        <v>8</v>
      </c>
      <c r="E132" s="365">
        <v>42.24</v>
      </c>
      <c r="F132" s="318">
        <f t="shared" si="56"/>
        <v>51.62</v>
      </c>
      <c r="G132" s="170">
        <f t="shared" si="57"/>
        <v>412.96</v>
      </c>
    </row>
    <row r="133" ht="25.5" spans="1:7">
      <c r="A133" s="315" t="s">
        <v>220</v>
      </c>
      <c r="B133" s="362" t="s">
        <v>221</v>
      </c>
      <c r="C133" s="338" t="s">
        <v>191</v>
      </c>
      <c r="D133" s="349">
        <v>9</v>
      </c>
      <c r="E133" s="365">
        <v>20.65</v>
      </c>
      <c r="F133" s="318">
        <f t="shared" si="56"/>
        <v>25.24</v>
      </c>
      <c r="G133" s="170">
        <f t="shared" si="57"/>
        <v>227.16</v>
      </c>
    </row>
    <row r="134" ht="25.5" spans="1:7">
      <c r="A134" s="315" t="s">
        <v>222</v>
      </c>
      <c r="B134" s="362" t="s">
        <v>223</v>
      </c>
      <c r="C134" s="338" t="s">
        <v>191</v>
      </c>
      <c r="D134" s="349">
        <v>4</v>
      </c>
      <c r="E134" s="365">
        <v>10.52</v>
      </c>
      <c r="F134" s="318">
        <f t="shared" si="56"/>
        <v>12.85</v>
      </c>
      <c r="G134" s="170">
        <f t="shared" si="57"/>
        <v>51.4</v>
      </c>
    </row>
    <row r="135" ht="25.5" spans="1:7">
      <c r="A135" s="315" t="s">
        <v>224</v>
      </c>
      <c r="B135" s="362" t="s">
        <v>225</v>
      </c>
      <c r="C135" s="338" t="s">
        <v>191</v>
      </c>
      <c r="D135" s="349">
        <v>7</v>
      </c>
      <c r="E135" s="365">
        <v>18.38</v>
      </c>
      <c r="F135" s="318">
        <f t="shared" si="56"/>
        <v>22.46</v>
      </c>
      <c r="G135" s="170">
        <f t="shared" si="57"/>
        <v>157.22</v>
      </c>
    </row>
    <row r="136" ht="30.75" customHeight="1" spans="1:7">
      <c r="A136" s="315" t="s">
        <v>226</v>
      </c>
      <c r="B136" s="362" t="s">
        <v>227</v>
      </c>
      <c r="C136" s="338" t="s">
        <v>191</v>
      </c>
      <c r="D136" s="349">
        <v>2</v>
      </c>
      <c r="E136" s="365">
        <v>28.56</v>
      </c>
      <c r="F136" s="318">
        <f t="shared" ref="F136" si="60">TRUNC(E136+E136*F$13,2)</f>
        <v>34.9</v>
      </c>
      <c r="G136" s="170">
        <f t="shared" ref="G136" si="61">TRUNC(F136*D136,2)</f>
        <v>69.8</v>
      </c>
    </row>
    <row r="137" ht="25.5" spans="1:7">
      <c r="A137" s="315" t="s">
        <v>228</v>
      </c>
      <c r="B137" s="362" t="s">
        <v>229</v>
      </c>
      <c r="C137" s="338" t="s">
        <v>191</v>
      </c>
      <c r="D137" s="349">
        <v>2</v>
      </c>
      <c r="E137" s="365">
        <v>21.35</v>
      </c>
      <c r="F137" s="318">
        <f t="shared" si="56"/>
        <v>26.09</v>
      </c>
      <c r="G137" s="170">
        <f t="shared" si="57"/>
        <v>52.18</v>
      </c>
    </row>
    <row r="138" ht="25.5" spans="1:7">
      <c r="A138" s="315" t="s">
        <v>230</v>
      </c>
      <c r="B138" s="362" t="s">
        <v>231</v>
      </c>
      <c r="C138" s="338" t="s">
        <v>191</v>
      </c>
      <c r="D138" s="349">
        <v>1</v>
      </c>
      <c r="E138" s="365">
        <v>92.16</v>
      </c>
      <c r="F138" s="318">
        <f t="shared" si="56"/>
        <v>112.64</v>
      </c>
      <c r="G138" s="170">
        <f t="shared" si="57"/>
        <v>112.64</v>
      </c>
    </row>
    <row r="139" ht="25.5" spans="1:7">
      <c r="A139" s="315" t="s">
        <v>232</v>
      </c>
      <c r="B139" s="362" t="s">
        <v>233</v>
      </c>
      <c r="C139" s="338" t="s">
        <v>191</v>
      </c>
      <c r="D139" s="349">
        <v>2</v>
      </c>
      <c r="E139" s="365">
        <v>116.89</v>
      </c>
      <c r="F139" s="318">
        <f t="shared" si="56"/>
        <v>142.87</v>
      </c>
      <c r="G139" s="170">
        <f t="shared" si="57"/>
        <v>285.74</v>
      </c>
    </row>
    <row r="140" ht="25.5" spans="1:7">
      <c r="A140" s="315" t="s">
        <v>234</v>
      </c>
      <c r="B140" s="362" t="s">
        <v>235</v>
      </c>
      <c r="C140" s="338" t="s">
        <v>191</v>
      </c>
      <c r="D140" s="349">
        <v>12</v>
      </c>
      <c r="E140" s="365">
        <v>158.99</v>
      </c>
      <c r="F140" s="318">
        <f t="shared" si="56"/>
        <v>194.33</v>
      </c>
      <c r="G140" s="170">
        <f t="shared" si="57"/>
        <v>2331.96</v>
      </c>
    </row>
    <row r="141" ht="38.25" spans="1:7">
      <c r="A141" s="315" t="s">
        <v>236</v>
      </c>
      <c r="B141" s="362" t="s">
        <v>237</v>
      </c>
      <c r="C141" s="338" t="s">
        <v>191</v>
      </c>
      <c r="D141" s="349">
        <v>8</v>
      </c>
      <c r="E141" s="365">
        <v>299.43</v>
      </c>
      <c r="F141" s="318">
        <f t="shared" si="56"/>
        <v>365.99</v>
      </c>
      <c r="G141" s="170">
        <f t="shared" si="57"/>
        <v>2927.92</v>
      </c>
    </row>
    <row r="142" ht="38.25" spans="1:7">
      <c r="A142" s="315" t="s">
        <v>238</v>
      </c>
      <c r="B142" s="362" t="s">
        <v>239</v>
      </c>
      <c r="C142" s="338" t="s">
        <v>191</v>
      </c>
      <c r="D142" s="349">
        <v>2</v>
      </c>
      <c r="E142" s="365">
        <v>748.94</v>
      </c>
      <c r="F142" s="318">
        <f t="shared" si="56"/>
        <v>915.42</v>
      </c>
      <c r="G142" s="170">
        <f t="shared" si="57"/>
        <v>1830.84</v>
      </c>
    </row>
    <row r="143" spans="1:7">
      <c r="A143" s="315" t="s">
        <v>240</v>
      </c>
      <c r="B143" s="362" t="s">
        <v>241</v>
      </c>
      <c r="C143" s="338" t="s">
        <v>191</v>
      </c>
      <c r="D143" s="349">
        <v>2</v>
      </c>
      <c r="E143" s="365">
        <v>533.69</v>
      </c>
      <c r="F143" s="318">
        <f t="shared" si="56"/>
        <v>652.32</v>
      </c>
      <c r="G143" s="170">
        <f t="shared" si="57"/>
        <v>1304.64</v>
      </c>
    </row>
    <row r="144" ht="25.5" spans="1:7">
      <c r="A144" s="315" t="s">
        <v>242</v>
      </c>
      <c r="B144" s="362" t="s">
        <v>243</v>
      </c>
      <c r="C144" s="338" t="s">
        <v>191</v>
      </c>
      <c r="D144" s="349">
        <v>3</v>
      </c>
      <c r="E144" s="365">
        <v>553.49</v>
      </c>
      <c r="F144" s="318">
        <f t="shared" si="56"/>
        <v>676.53</v>
      </c>
      <c r="G144" s="170">
        <f t="shared" si="57"/>
        <v>2029.59</v>
      </c>
    </row>
    <row r="145" spans="1:7">
      <c r="A145" s="315" t="s">
        <v>244</v>
      </c>
      <c r="B145" s="362" t="s">
        <v>245</v>
      </c>
      <c r="C145" s="338" t="s">
        <v>191</v>
      </c>
      <c r="D145" s="349">
        <v>10</v>
      </c>
      <c r="E145" s="365">
        <v>44.93</v>
      </c>
      <c r="F145" s="318">
        <f t="shared" si="56"/>
        <v>54.91</v>
      </c>
      <c r="G145" s="170">
        <f t="shared" si="57"/>
        <v>549.1</v>
      </c>
    </row>
    <row r="146" spans="1:7">
      <c r="A146" s="315" t="s">
        <v>246</v>
      </c>
      <c r="B146" s="362" t="s">
        <v>247</v>
      </c>
      <c r="C146" s="338" t="s">
        <v>191</v>
      </c>
      <c r="D146" s="349">
        <v>2</v>
      </c>
      <c r="E146" s="365">
        <v>90.08</v>
      </c>
      <c r="F146" s="318">
        <f t="shared" si="56"/>
        <v>110.1</v>
      </c>
      <c r="G146" s="170">
        <f t="shared" si="57"/>
        <v>220.2</v>
      </c>
    </row>
    <row r="147" spans="1:7">
      <c r="A147" s="315" t="s">
        <v>248</v>
      </c>
      <c r="B147" s="362" t="s">
        <v>249</v>
      </c>
      <c r="C147" s="338" t="s">
        <v>191</v>
      </c>
      <c r="D147" s="349">
        <v>12</v>
      </c>
      <c r="E147" s="365">
        <v>40.81</v>
      </c>
      <c r="F147" s="318">
        <f t="shared" si="56"/>
        <v>49.88</v>
      </c>
      <c r="G147" s="170">
        <f t="shared" si="57"/>
        <v>598.56</v>
      </c>
    </row>
    <row r="148" ht="25.5" spans="1:7">
      <c r="A148" s="315" t="s">
        <v>250</v>
      </c>
      <c r="B148" s="362" t="s">
        <v>251</v>
      </c>
      <c r="C148" s="338" t="s">
        <v>191</v>
      </c>
      <c r="D148" s="349">
        <v>4</v>
      </c>
      <c r="E148" s="365">
        <v>66.49</v>
      </c>
      <c r="F148" s="318">
        <f t="shared" si="56"/>
        <v>81.27</v>
      </c>
      <c r="G148" s="170">
        <f t="shared" si="57"/>
        <v>325.08</v>
      </c>
    </row>
    <row r="149" ht="25.5" spans="1:7">
      <c r="A149" s="315" t="s">
        <v>252</v>
      </c>
      <c r="B149" s="362" t="s">
        <v>253</v>
      </c>
      <c r="C149" s="338" t="s">
        <v>191</v>
      </c>
      <c r="D149" s="349">
        <v>4</v>
      </c>
      <c r="E149" s="365">
        <v>358</v>
      </c>
      <c r="F149" s="318">
        <f t="shared" si="56"/>
        <v>437.58</v>
      </c>
      <c r="G149" s="170">
        <f t="shared" si="57"/>
        <v>1750.32</v>
      </c>
    </row>
    <row r="150" ht="25.5" spans="1:7">
      <c r="A150" s="315" t="s">
        <v>254</v>
      </c>
      <c r="B150" s="362" t="s">
        <v>255</v>
      </c>
      <c r="C150" s="338" t="s">
        <v>191</v>
      </c>
      <c r="D150" s="349">
        <v>2</v>
      </c>
      <c r="E150" s="365">
        <v>104.24</v>
      </c>
      <c r="F150" s="318">
        <f t="shared" si="56"/>
        <v>127.41</v>
      </c>
      <c r="G150" s="170">
        <f t="shared" si="57"/>
        <v>254.82</v>
      </c>
    </row>
    <row r="151" ht="25.5" spans="1:7">
      <c r="A151" s="315" t="s">
        <v>256</v>
      </c>
      <c r="B151" s="362" t="s">
        <v>257</v>
      </c>
      <c r="C151" s="338" t="s">
        <v>191</v>
      </c>
      <c r="D151" s="349">
        <v>9</v>
      </c>
      <c r="E151" s="365">
        <v>148.19</v>
      </c>
      <c r="F151" s="318">
        <f t="shared" si="56"/>
        <v>181.13</v>
      </c>
      <c r="G151" s="170">
        <f t="shared" si="57"/>
        <v>1630.17</v>
      </c>
    </row>
    <row r="152" ht="25.5" spans="1:7">
      <c r="A152" s="315" t="s">
        <v>258</v>
      </c>
      <c r="B152" s="362" t="s">
        <v>259</v>
      </c>
      <c r="C152" s="338" t="s">
        <v>191</v>
      </c>
      <c r="D152" s="349">
        <v>2</v>
      </c>
      <c r="E152" s="365">
        <v>308.7</v>
      </c>
      <c r="F152" s="318">
        <f t="shared" si="56"/>
        <v>377.32</v>
      </c>
      <c r="G152" s="170">
        <f t="shared" si="57"/>
        <v>754.64</v>
      </c>
    </row>
    <row r="153" ht="25.5" spans="1:7">
      <c r="A153" s="315" t="s">
        <v>260</v>
      </c>
      <c r="B153" s="362" t="s">
        <v>261</v>
      </c>
      <c r="C153" s="338" t="s">
        <v>191</v>
      </c>
      <c r="D153" s="349">
        <v>11</v>
      </c>
      <c r="E153" s="365">
        <v>155.49</v>
      </c>
      <c r="F153" s="318">
        <f t="shared" si="56"/>
        <v>190.05</v>
      </c>
      <c r="G153" s="170">
        <f t="shared" si="57"/>
        <v>2090.55</v>
      </c>
    </row>
    <row r="154" ht="25.5" spans="1:7">
      <c r="A154" s="315" t="s">
        <v>262</v>
      </c>
      <c r="B154" s="362" t="s">
        <v>263</v>
      </c>
      <c r="C154" s="338" t="s">
        <v>191</v>
      </c>
      <c r="D154" s="349">
        <v>11</v>
      </c>
      <c r="E154" s="365">
        <v>10.81</v>
      </c>
      <c r="F154" s="318">
        <f t="shared" si="56"/>
        <v>13.21</v>
      </c>
      <c r="G154" s="170">
        <f t="shared" si="57"/>
        <v>145.31</v>
      </c>
    </row>
    <row r="155" ht="25.5" spans="1:7">
      <c r="A155" s="315" t="s">
        <v>264</v>
      </c>
      <c r="B155" s="362" t="s">
        <v>265</v>
      </c>
      <c r="C155" s="338" t="s">
        <v>191</v>
      </c>
      <c r="D155" s="349">
        <v>13.71</v>
      </c>
      <c r="E155" s="365">
        <v>14.6</v>
      </c>
      <c r="F155" s="318">
        <f t="shared" si="56"/>
        <v>17.84</v>
      </c>
      <c r="G155" s="170">
        <f t="shared" si="57"/>
        <v>244.58</v>
      </c>
    </row>
    <row r="156" spans="1:7">
      <c r="A156" s="372" t="s">
        <v>266</v>
      </c>
      <c r="B156" s="373" t="s">
        <v>267</v>
      </c>
      <c r="C156" s="338"/>
      <c r="D156" s="349"/>
      <c r="E156" s="365"/>
      <c r="F156" s="318"/>
      <c r="G156" s="170"/>
    </row>
    <row r="157" ht="25.5" spans="1:7">
      <c r="A157" s="315" t="s">
        <v>268</v>
      </c>
      <c r="B157" s="362" t="s">
        <v>269</v>
      </c>
      <c r="C157" s="338" t="s">
        <v>111</v>
      </c>
      <c r="D157" s="349">
        <v>9</v>
      </c>
      <c r="E157" s="365">
        <v>37.79</v>
      </c>
      <c r="F157" s="318">
        <f>TRUNC(E157+E157*F$13,2)</f>
        <v>46.19</v>
      </c>
      <c r="G157" s="170">
        <f>TRUNC(F157*D157,2)</f>
        <v>415.71</v>
      </c>
    </row>
    <row r="158" ht="38.25" spans="1:7">
      <c r="A158" s="315" t="s">
        <v>270</v>
      </c>
      <c r="B158" s="362" t="s">
        <v>271</v>
      </c>
      <c r="C158" s="338" t="s">
        <v>93</v>
      </c>
      <c r="D158" s="349">
        <v>9</v>
      </c>
      <c r="E158" s="365">
        <v>242.32</v>
      </c>
      <c r="F158" s="318">
        <f>TRUNC(E158+E158*F$13,2)</f>
        <v>296.18</v>
      </c>
      <c r="G158" s="170">
        <f>TRUNC(F158*D158,2)</f>
        <v>2665.62</v>
      </c>
    </row>
    <row r="159" ht="25.5" spans="1:7">
      <c r="A159" s="315" t="s">
        <v>272</v>
      </c>
      <c r="B159" s="362" t="s">
        <v>273</v>
      </c>
      <c r="C159" s="338" t="s">
        <v>38</v>
      </c>
      <c r="D159" s="349">
        <v>12</v>
      </c>
      <c r="E159" s="365">
        <v>20.15</v>
      </c>
      <c r="F159" s="318">
        <f t="shared" ref="F159:F187" si="62">TRUNC(E159+E159*F$13,2)</f>
        <v>24.62</v>
      </c>
      <c r="G159" s="170">
        <f t="shared" ref="G159:G187" si="63">TRUNC(F159*D159,2)</f>
        <v>295.44</v>
      </c>
    </row>
    <row r="160" ht="25.5" spans="1:9">
      <c r="A160" s="315" t="s">
        <v>274</v>
      </c>
      <c r="B160" s="362" t="s">
        <v>275</v>
      </c>
      <c r="C160" s="338" t="s">
        <v>38</v>
      </c>
      <c r="D160" s="349">
        <v>14</v>
      </c>
      <c r="E160" s="365">
        <v>25.59</v>
      </c>
      <c r="F160" s="318">
        <f t="shared" si="62"/>
        <v>31.27</v>
      </c>
      <c r="G160" s="170">
        <f t="shared" si="63"/>
        <v>437.78</v>
      </c>
      <c r="I160" s="381" t="s">
        <v>276</v>
      </c>
    </row>
    <row r="161" ht="25.5" spans="1:7">
      <c r="A161" s="315" t="s">
        <v>277</v>
      </c>
      <c r="B161" s="362" t="s">
        <v>278</v>
      </c>
      <c r="C161" s="338" t="s">
        <v>38</v>
      </c>
      <c r="D161" s="349">
        <v>28</v>
      </c>
      <c r="E161" s="365">
        <v>35.62</v>
      </c>
      <c r="F161" s="318">
        <f t="shared" si="62"/>
        <v>43.53</v>
      </c>
      <c r="G161" s="170">
        <f t="shared" si="63"/>
        <v>1218.84</v>
      </c>
    </row>
    <row r="162" ht="25.5" spans="1:7">
      <c r="A162" s="315" t="s">
        <v>279</v>
      </c>
      <c r="B162" s="362" t="s">
        <v>280</v>
      </c>
      <c r="C162" s="338" t="s">
        <v>38</v>
      </c>
      <c r="D162" s="349">
        <v>12</v>
      </c>
      <c r="E162" s="365">
        <v>53.52</v>
      </c>
      <c r="F162" s="318">
        <f t="shared" si="62"/>
        <v>65.41</v>
      </c>
      <c r="G162" s="170">
        <f t="shared" si="63"/>
        <v>784.92</v>
      </c>
    </row>
    <row r="163" ht="38.25" spans="1:7">
      <c r="A163" s="315" t="s">
        <v>281</v>
      </c>
      <c r="B163" s="362" t="s">
        <v>282</v>
      </c>
      <c r="C163" s="338" t="s">
        <v>191</v>
      </c>
      <c r="D163" s="349">
        <v>4</v>
      </c>
      <c r="E163" s="365">
        <v>9.95</v>
      </c>
      <c r="F163" s="318">
        <f t="shared" si="62"/>
        <v>12.16</v>
      </c>
      <c r="G163" s="170">
        <f t="shared" si="63"/>
        <v>48.64</v>
      </c>
    </row>
    <row r="164" ht="38.25" spans="1:7">
      <c r="A164" s="374" t="s">
        <v>283</v>
      </c>
      <c r="B164" s="149" t="s">
        <v>284</v>
      </c>
      <c r="C164" s="338" t="s">
        <v>191</v>
      </c>
      <c r="D164" s="349">
        <v>10</v>
      </c>
      <c r="E164" s="365">
        <v>12.5</v>
      </c>
      <c r="F164" s="318">
        <f t="shared" si="62"/>
        <v>15.27</v>
      </c>
      <c r="G164" s="170">
        <f t="shared" si="63"/>
        <v>152.7</v>
      </c>
    </row>
    <row r="165" ht="38.25" spans="1:7">
      <c r="A165" s="315" t="s">
        <v>285</v>
      </c>
      <c r="B165" s="362" t="s">
        <v>286</v>
      </c>
      <c r="C165" s="338" t="s">
        <v>191</v>
      </c>
      <c r="D165" s="349">
        <v>10</v>
      </c>
      <c r="E165" s="365">
        <v>14.25</v>
      </c>
      <c r="F165" s="318">
        <f t="shared" si="62"/>
        <v>17.41</v>
      </c>
      <c r="G165" s="170">
        <f t="shared" si="63"/>
        <v>174.1</v>
      </c>
    </row>
    <row r="166" ht="38.25" spans="1:7">
      <c r="A166" s="315" t="s">
        <v>287</v>
      </c>
      <c r="B166" s="362" t="s">
        <v>288</v>
      </c>
      <c r="C166" s="338" t="s">
        <v>191</v>
      </c>
      <c r="D166" s="349">
        <v>6</v>
      </c>
      <c r="E166" s="365">
        <v>14.95</v>
      </c>
      <c r="F166" s="318">
        <f t="shared" si="62"/>
        <v>18.27</v>
      </c>
      <c r="G166" s="170">
        <f t="shared" si="63"/>
        <v>109.62</v>
      </c>
    </row>
    <row r="167" ht="38.25" spans="1:7">
      <c r="A167" s="315" t="s">
        <v>289</v>
      </c>
      <c r="B167" s="362" t="s">
        <v>290</v>
      </c>
      <c r="C167" s="338" t="s">
        <v>191</v>
      </c>
      <c r="D167" s="349">
        <v>10</v>
      </c>
      <c r="E167" s="365">
        <v>26.33</v>
      </c>
      <c r="F167" s="318">
        <f t="shared" si="62"/>
        <v>32.18</v>
      </c>
      <c r="G167" s="170">
        <f t="shared" si="63"/>
        <v>321.8</v>
      </c>
    </row>
    <row r="168" ht="38.25" spans="1:7">
      <c r="A168" s="315" t="s">
        <v>291</v>
      </c>
      <c r="B168" s="362" t="s">
        <v>292</v>
      </c>
      <c r="C168" s="338" t="s">
        <v>191</v>
      </c>
      <c r="D168" s="349">
        <v>2</v>
      </c>
      <c r="E168" s="365">
        <v>27.12</v>
      </c>
      <c r="F168" s="318">
        <f t="shared" si="62"/>
        <v>33.14</v>
      </c>
      <c r="G168" s="170">
        <f t="shared" si="63"/>
        <v>66.28</v>
      </c>
    </row>
    <row r="169" ht="38.25" spans="1:7">
      <c r="A169" s="315" t="s">
        <v>293</v>
      </c>
      <c r="B169" s="362" t="s">
        <v>294</v>
      </c>
      <c r="C169" s="338" t="s">
        <v>191</v>
      </c>
      <c r="D169" s="349">
        <v>4</v>
      </c>
      <c r="E169" s="365">
        <v>14.12</v>
      </c>
      <c r="F169" s="318">
        <f t="shared" si="62"/>
        <v>17.25</v>
      </c>
      <c r="G169" s="170">
        <f t="shared" si="63"/>
        <v>69</v>
      </c>
    </row>
    <row r="170" ht="38.25" spans="1:7">
      <c r="A170" s="315" t="s">
        <v>295</v>
      </c>
      <c r="B170" s="362" t="s">
        <v>296</v>
      </c>
      <c r="C170" s="338" t="s">
        <v>191</v>
      </c>
      <c r="D170" s="349">
        <v>1</v>
      </c>
      <c r="E170" s="365">
        <v>14.22</v>
      </c>
      <c r="F170" s="318">
        <f t="shared" si="62"/>
        <v>17.38</v>
      </c>
      <c r="G170" s="170">
        <f t="shared" si="63"/>
        <v>17.38</v>
      </c>
    </row>
    <row r="171" ht="38.25" spans="1:7">
      <c r="A171" s="315" t="s">
        <v>297</v>
      </c>
      <c r="B171" s="362" t="s">
        <v>298</v>
      </c>
      <c r="C171" s="338" t="s">
        <v>191</v>
      </c>
      <c r="D171" s="349">
        <v>2</v>
      </c>
      <c r="E171" s="365">
        <v>25.31</v>
      </c>
      <c r="F171" s="318">
        <f t="shared" si="62"/>
        <v>30.93</v>
      </c>
      <c r="G171" s="170">
        <f t="shared" si="63"/>
        <v>61.86</v>
      </c>
    </row>
    <row r="172" ht="38.25" spans="1:7">
      <c r="A172" s="315" t="s">
        <v>299</v>
      </c>
      <c r="B172" s="362" t="s">
        <v>300</v>
      </c>
      <c r="C172" s="338" t="s">
        <v>191</v>
      </c>
      <c r="D172" s="349">
        <v>1</v>
      </c>
      <c r="E172" s="365">
        <v>41.38</v>
      </c>
      <c r="F172" s="318">
        <f t="shared" si="62"/>
        <v>50.57</v>
      </c>
      <c r="G172" s="170">
        <f t="shared" si="63"/>
        <v>50.57</v>
      </c>
    </row>
    <row r="173" ht="38.25" spans="1:7">
      <c r="A173" s="315" t="s">
        <v>301</v>
      </c>
      <c r="B173" s="362" t="s">
        <v>302</v>
      </c>
      <c r="C173" s="338" t="s">
        <v>191</v>
      </c>
      <c r="D173" s="349">
        <v>4</v>
      </c>
      <c r="E173" s="365">
        <v>49</v>
      </c>
      <c r="F173" s="318">
        <f t="shared" si="62"/>
        <v>59.89</v>
      </c>
      <c r="G173" s="170">
        <f t="shared" si="63"/>
        <v>239.56</v>
      </c>
    </row>
    <row r="174" ht="25.5" spans="1:7">
      <c r="A174" s="315" t="s">
        <v>303</v>
      </c>
      <c r="B174" s="362" t="s">
        <v>304</v>
      </c>
      <c r="C174" s="338" t="s">
        <v>191</v>
      </c>
      <c r="D174" s="349">
        <v>1</v>
      </c>
      <c r="E174" s="365">
        <v>105.72</v>
      </c>
      <c r="F174" s="318">
        <f t="shared" si="62"/>
        <v>129.22</v>
      </c>
      <c r="G174" s="170">
        <f t="shared" si="63"/>
        <v>129.22</v>
      </c>
    </row>
    <row r="175" ht="25.5" spans="1:7">
      <c r="A175" s="315" t="s">
        <v>305</v>
      </c>
      <c r="B175" s="362" t="s">
        <v>306</v>
      </c>
      <c r="C175" s="338" t="s">
        <v>191</v>
      </c>
      <c r="D175" s="349">
        <v>3</v>
      </c>
      <c r="E175" s="365">
        <v>48.27</v>
      </c>
      <c r="F175" s="318">
        <f t="shared" si="62"/>
        <v>59</v>
      </c>
      <c r="G175" s="170">
        <f t="shared" si="63"/>
        <v>177</v>
      </c>
    </row>
    <row r="176" ht="25.5" spans="1:7">
      <c r="A176" s="315" t="s">
        <v>307</v>
      </c>
      <c r="B176" s="362" t="s">
        <v>308</v>
      </c>
      <c r="C176" s="338" t="s">
        <v>191</v>
      </c>
      <c r="D176" s="349">
        <v>7</v>
      </c>
      <c r="E176" s="365">
        <v>187.68</v>
      </c>
      <c r="F176" s="318">
        <f t="shared" si="62"/>
        <v>229.4</v>
      </c>
      <c r="G176" s="170">
        <f t="shared" si="63"/>
        <v>1605.8</v>
      </c>
    </row>
    <row r="177" ht="25.5" spans="1:7">
      <c r="A177" s="315" t="s">
        <v>309</v>
      </c>
      <c r="B177" s="362" t="s">
        <v>310</v>
      </c>
      <c r="C177" s="338" t="s">
        <v>191</v>
      </c>
      <c r="D177" s="349">
        <v>6</v>
      </c>
      <c r="E177" s="365">
        <v>72.84</v>
      </c>
      <c r="F177" s="318">
        <f t="shared" si="62"/>
        <v>89.03</v>
      </c>
      <c r="G177" s="170">
        <f t="shared" si="63"/>
        <v>534.18</v>
      </c>
    </row>
    <row r="178" ht="38.25" spans="1:7">
      <c r="A178" s="315" t="s">
        <v>311</v>
      </c>
      <c r="B178" s="362" t="s">
        <v>312</v>
      </c>
      <c r="C178" s="338" t="s">
        <v>191</v>
      </c>
      <c r="D178" s="349">
        <v>5</v>
      </c>
      <c r="E178" s="365">
        <v>33.45</v>
      </c>
      <c r="F178" s="318">
        <f t="shared" si="62"/>
        <v>40.88</v>
      </c>
      <c r="G178" s="170">
        <f t="shared" si="63"/>
        <v>204.4</v>
      </c>
    </row>
    <row r="179" ht="38.25" spans="1:7">
      <c r="A179" s="315" t="s">
        <v>313</v>
      </c>
      <c r="B179" s="362" t="s">
        <v>314</v>
      </c>
      <c r="C179" s="338" t="s">
        <v>191</v>
      </c>
      <c r="D179" s="349">
        <v>5</v>
      </c>
      <c r="E179" s="365">
        <v>5.55</v>
      </c>
      <c r="F179" s="318">
        <f t="shared" si="62"/>
        <v>6.78</v>
      </c>
      <c r="G179" s="170">
        <f t="shared" si="63"/>
        <v>33.9</v>
      </c>
    </row>
    <row r="180" ht="38.25" spans="1:7">
      <c r="A180" s="315" t="s">
        <v>315</v>
      </c>
      <c r="B180" s="362" t="s">
        <v>316</v>
      </c>
      <c r="C180" s="338" t="s">
        <v>191</v>
      </c>
      <c r="D180" s="349">
        <v>5</v>
      </c>
      <c r="E180" s="365">
        <v>7.28</v>
      </c>
      <c r="F180" s="318">
        <f t="shared" si="62"/>
        <v>8.89</v>
      </c>
      <c r="G180" s="170">
        <f t="shared" si="63"/>
        <v>44.45</v>
      </c>
    </row>
    <row r="181" ht="25.5" spans="1:7">
      <c r="A181" s="315" t="s">
        <v>317</v>
      </c>
      <c r="B181" s="362" t="s">
        <v>318</v>
      </c>
      <c r="C181" s="338" t="s">
        <v>191</v>
      </c>
      <c r="D181" s="349">
        <v>7</v>
      </c>
      <c r="E181" s="365">
        <v>46.93</v>
      </c>
      <c r="F181" s="318">
        <f t="shared" si="62"/>
        <v>57.36</v>
      </c>
      <c r="G181" s="170">
        <f t="shared" si="63"/>
        <v>401.52</v>
      </c>
    </row>
    <row r="182" ht="25.5" spans="1:7">
      <c r="A182" s="315" t="s">
        <v>319</v>
      </c>
      <c r="B182" s="362" t="s">
        <v>320</v>
      </c>
      <c r="C182" s="338" t="s">
        <v>191</v>
      </c>
      <c r="D182" s="349">
        <v>2</v>
      </c>
      <c r="E182" s="365">
        <v>100.7</v>
      </c>
      <c r="F182" s="318">
        <f t="shared" si="62"/>
        <v>123.08</v>
      </c>
      <c r="G182" s="170">
        <f t="shared" si="63"/>
        <v>246.16</v>
      </c>
    </row>
    <row r="183" spans="1:7">
      <c r="A183" s="315" t="s">
        <v>321</v>
      </c>
      <c r="B183" s="362" t="s">
        <v>322</v>
      </c>
      <c r="C183" s="338" t="s">
        <v>191</v>
      </c>
      <c r="D183" s="349">
        <v>7</v>
      </c>
      <c r="E183" s="365">
        <v>14.32</v>
      </c>
      <c r="F183" s="318">
        <f t="shared" si="62"/>
        <v>17.5</v>
      </c>
      <c r="G183" s="170">
        <f t="shared" si="63"/>
        <v>122.5</v>
      </c>
    </row>
    <row r="184" ht="38.25" spans="1:7">
      <c r="A184" s="315" t="s">
        <v>293</v>
      </c>
      <c r="B184" s="362" t="s">
        <v>323</v>
      </c>
      <c r="C184" s="338" t="s">
        <v>191</v>
      </c>
      <c r="D184" s="349">
        <v>4</v>
      </c>
      <c r="E184" s="365">
        <v>14.12</v>
      </c>
      <c r="F184" s="318">
        <f t="shared" si="62"/>
        <v>17.25</v>
      </c>
      <c r="G184" s="170">
        <f t="shared" si="63"/>
        <v>69</v>
      </c>
    </row>
    <row r="185" ht="25.5" spans="1:7">
      <c r="A185" s="315" t="s">
        <v>324</v>
      </c>
      <c r="B185" s="362" t="s">
        <v>325</v>
      </c>
      <c r="C185" s="338" t="s">
        <v>191</v>
      </c>
      <c r="D185" s="349">
        <v>1</v>
      </c>
      <c r="E185" s="365">
        <v>635.41</v>
      </c>
      <c r="F185" s="318">
        <f t="shared" si="62"/>
        <v>776.66</v>
      </c>
      <c r="G185" s="170">
        <f t="shared" si="63"/>
        <v>776.66</v>
      </c>
    </row>
    <row r="186" ht="38.25" spans="1:7">
      <c r="A186" s="315" t="s">
        <v>326</v>
      </c>
      <c r="B186" s="362" t="s">
        <v>327</v>
      </c>
      <c r="C186" s="338" t="s">
        <v>191</v>
      </c>
      <c r="D186" s="349">
        <v>1</v>
      </c>
      <c r="E186" s="365">
        <v>4978.03</v>
      </c>
      <c r="F186" s="318">
        <f t="shared" si="62"/>
        <v>6084.64</v>
      </c>
      <c r="G186" s="170">
        <f t="shared" si="63"/>
        <v>6084.64</v>
      </c>
    </row>
    <row r="187" ht="38.25" spans="1:7">
      <c r="A187" s="315" t="s">
        <v>328</v>
      </c>
      <c r="B187" s="362" t="s">
        <v>329</v>
      </c>
      <c r="C187" s="338" t="s">
        <v>191</v>
      </c>
      <c r="D187" s="349">
        <v>1</v>
      </c>
      <c r="E187" s="365">
        <v>3187.31</v>
      </c>
      <c r="F187" s="318">
        <f t="shared" si="62"/>
        <v>3895.84</v>
      </c>
      <c r="G187" s="170">
        <f t="shared" si="63"/>
        <v>3895.84</v>
      </c>
    </row>
    <row r="188" spans="1:7">
      <c r="A188" s="358"/>
      <c r="B188" s="323" t="s">
        <v>31</v>
      </c>
      <c r="C188" s="353"/>
      <c r="D188" s="354"/>
      <c r="E188" s="365"/>
      <c r="F188" s="366"/>
      <c r="G188" s="367">
        <f>SUM(G113:G187)</f>
        <v>46343.38</v>
      </c>
    </row>
    <row r="189" spans="1:7">
      <c r="A189" s="347">
        <v>15</v>
      </c>
      <c r="B189" s="364" t="s">
        <v>330</v>
      </c>
      <c r="C189" s="338"/>
      <c r="D189" s="349"/>
      <c r="E189" s="340"/>
      <c r="F189" s="143"/>
      <c r="G189" s="356"/>
    </row>
    <row r="190" spans="1:7">
      <c r="A190" s="315" t="s">
        <v>331</v>
      </c>
      <c r="B190" s="362" t="s">
        <v>332</v>
      </c>
      <c r="C190" s="338" t="s">
        <v>135</v>
      </c>
      <c r="D190" s="349">
        <v>279.08</v>
      </c>
      <c r="E190" s="340">
        <v>1.83</v>
      </c>
      <c r="F190" s="318">
        <f t="shared" ref="F190:F191" si="64">TRUNC(E190+E190*F$13,2)</f>
        <v>2.23</v>
      </c>
      <c r="G190" s="320">
        <f t="shared" ref="G190:G191" si="65">TRUNC(F190*D190,2)</f>
        <v>622.34</v>
      </c>
    </row>
    <row r="191" spans="1:7">
      <c r="A191" s="315">
        <v>99826</v>
      </c>
      <c r="B191" s="362" t="s">
        <v>333</v>
      </c>
      <c r="C191" s="338" t="s">
        <v>135</v>
      </c>
      <c r="D191" s="349">
        <v>98.21</v>
      </c>
      <c r="E191" s="340">
        <v>1.46</v>
      </c>
      <c r="F191" s="318">
        <f t="shared" si="64"/>
        <v>1.78</v>
      </c>
      <c r="G191" s="320">
        <f t="shared" si="65"/>
        <v>174.81</v>
      </c>
    </row>
    <row r="192" spans="1:7">
      <c r="A192" s="321" t="s">
        <v>334</v>
      </c>
      <c r="B192" s="362" t="s">
        <v>335</v>
      </c>
      <c r="C192" s="338" t="s">
        <v>336</v>
      </c>
      <c r="D192" s="349">
        <v>20</v>
      </c>
      <c r="E192" s="340">
        <f>COMPOSIÇÕES!F25</f>
        <v>43.93</v>
      </c>
      <c r="F192" s="318">
        <f t="shared" ref="F192" si="66">TRUNC(E192+E192*F$13,2)</f>
        <v>53.69</v>
      </c>
      <c r="G192" s="320">
        <f t="shared" ref="G192" si="67">TRUNC(F192*D192,2)</f>
        <v>1073.8</v>
      </c>
    </row>
    <row r="193" ht="15.75" spans="1:7">
      <c r="A193" s="358"/>
      <c r="B193" s="375" t="s">
        <v>31</v>
      </c>
      <c r="C193" s="353"/>
      <c r="D193" s="354"/>
      <c r="E193" s="340"/>
      <c r="F193" s="355"/>
      <c r="G193" s="346">
        <f>SUM(G190:G192)</f>
        <v>1870.95</v>
      </c>
    </row>
    <row r="194" spans="1:7">
      <c r="A194" s="171" t="s">
        <v>337</v>
      </c>
      <c r="B194" s="172"/>
      <c r="C194" s="172"/>
      <c r="D194" s="172"/>
      <c r="E194" s="376"/>
      <c r="F194" s="377">
        <f>G193+G188+G110+G98+G92+G87+G80+G73+G66+G57+G54+G41+G33+G25+G17</f>
        <v>347805.46</v>
      </c>
      <c r="G194" s="378"/>
    </row>
    <row r="195" ht="15.75" spans="1:7">
      <c r="A195" s="174" t="s">
        <v>338</v>
      </c>
      <c r="B195" s="175"/>
      <c r="C195" s="175"/>
      <c r="D195" s="175"/>
      <c r="E195" s="379"/>
      <c r="F195" s="175"/>
      <c r="G195" s="176"/>
    </row>
    <row r="196" spans="1:2">
      <c r="A196" s="221"/>
      <c r="B196" s="221"/>
    </row>
    <row r="197" spans="1:2">
      <c r="A197" s="221"/>
      <c r="B197" s="221"/>
    </row>
    <row r="198" spans="1:2">
      <c r="A198" s="221"/>
      <c r="B198" s="221"/>
    </row>
    <row r="199" spans="1:2">
      <c r="A199" s="107" t="s">
        <v>339</v>
      </c>
      <c r="B199" s="107" t="s">
        <v>340</v>
      </c>
    </row>
    <row r="200" spans="1:2">
      <c r="A200" s="107"/>
      <c r="B200" s="107" t="s">
        <v>341</v>
      </c>
    </row>
    <row r="201" spans="5:5">
      <c r="E201" s="295" t="s">
        <v>33</v>
      </c>
    </row>
  </sheetData>
  <mergeCells count="10">
    <mergeCell ref="B6:G6"/>
    <mergeCell ref="C7:G7"/>
    <mergeCell ref="C8:G8"/>
    <mergeCell ref="C10:G10"/>
    <mergeCell ref="A11:G11"/>
    <mergeCell ref="A194:E194"/>
    <mergeCell ref="F194:G194"/>
    <mergeCell ref="A195:G195"/>
    <mergeCell ref="B1:B2"/>
    <mergeCell ref="C1:G5"/>
  </mergeCells>
  <pageMargins left="0.708661417322835" right="0.708661417322835" top="0.551181102362205" bottom="0.551181102362205" header="0.31496062992126" footer="0.31496062992126"/>
  <pageSetup paperSize="9" scale="72" fitToHeight="0" orientation="landscape" horizontalDpi="360" verticalDpi="36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zoomScale="82" zoomScaleNormal="82" topLeftCell="A37" workbookViewId="0">
      <selection activeCell="A51" sqref="A1:F51"/>
    </sheetView>
  </sheetViews>
  <sheetFormatPr defaultColWidth="9" defaultRowHeight="15" outlineLevelCol="6"/>
  <cols>
    <col min="1" max="1" width="16" customWidth="1"/>
    <col min="2" max="2" width="106.666666666667" customWidth="1"/>
    <col min="3" max="3" width="13.8857142857143" customWidth="1"/>
    <col min="4" max="4" width="10.1047619047619" customWidth="1"/>
    <col min="5" max="5" width="10.552380952381" customWidth="1"/>
    <col min="6" max="6" width="15.3333333333333" customWidth="1"/>
  </cols>
  <sheetData>
    <row r="1" ht="18" spans="1:6">
      <c r="A1" s="45"/>
      <c r="B1" s="123" t="s">
        <v>0</v>
      </c>
      <c r="C1" s="209" t="s">
        <v>342</v>
      </c>
      <c r="D1" s="210"/>
      <c r="E1" s="210"/>
      <c r="F1" s="211"/>
    </row>
    <row r="2" ht="18" spans="1:6">
      <c r="A2" s="48"/>
      <c r="B2" s="124"/>
      <c r="C2" s="212"/>
      <c r="D2" s="213"/>
      <c r="E2" s="213"/>
      <c r="F2" s="214"/>
    </row>
    <row r="3" ht="15.75" spans="1:6">
      <c r="A3" s="48"/>
      <c r="B3" s="8" t="s">
        <v>2</v>
      </c>
      <c r="C3" s="212"/>
      <c r="D3" s="213"/>
      <c r="E3" s="213"/>
      <c r="F3" s="214"/>
    </row>
    <row r="4" spans="1:6">
      <c r="A4" s="48"/>
      <c r="B4" s="10" t="s">
        <v>3</v>
      </c>
      <c r="C4" s="212"/>
      <c r="D4" s="213"/>
      <c r="E4" s="213"/>
      <c r="F4" s="214"/>
    </row>
    <row r="5" ht="15.75" spans="1:6">
      <c r="A5" s="126"/>
      <c r="B5" s="12" t="s">
        <v>4</v>
      </c>
      <c r="C5" s="215"/>
      <c r="D5" s="216"/>
      <c r="E5" s="216"/>
      <c r="F5" s="217"/>
    </row>
    <row r="6" spans="1:7">
      <c r="A6" s="218" t="s">
        <v>5</v>
      </c>
      <c r="B6" s="219" t="str">
        <f>BANHEIROS!B6</f>
        <v>AMPLIAÇÃO DA ESCOLA MUNICIPAL ALCIDES FERREIRA PRIMO</v>
      </c>
      <c r="C6" s="219"/>
      <c r="D6" s="219"/>
      <c r="E6" s="219"/>
      <c r="F6" s="220"/>
      <c r="G6" s="221"/>
    </row>
    <row r="7" spans="1:7">
      <c r="A7" s="222" t="s">
        <v>7</v>
      </c>
      <c r="B7" s="223" t="str">
        <f>BANHEIROS!B7</f>
        <v>RUA JEQUITIBÁ, QUADRA 05, DAMA DE OURO II</v>
      </c>
      <c r="C7" s="224"/>
      <c r="D7" s="224"/>
      <c r="E7" s="225"/>
      <c r="F7" s="226"/>
      <c r="G7" s="221"/>
    </row>
    <row r="8" spans="1:7">
      <c r="A8" s="222" t="s">
        <v>9</v>
      </c>
      <c r="B8" s="227" t="str">
        <f>BANHEIROS!B8</f>
        <v>92,61m²</v>
      </c>
      <c r="C8" s="228"/>
      <c r="D8" s="228"/>
      <c r="E8" s="225"/>
      <c r="F8" s="226"/>
      <c r="G8" s="221"/>
    </row>
    <row r="9" spans="1:7">
      <c r="A9" s="222" t="s">
        <v>11</v>
      </c>
      <c r="B9" s="223" t="str">
        <f>BANHEIROS!B9</f>
        <v>MUNICÍPIO DE NOVO MUNDO - MT</v>
      </c>
      <c r="C9" s="221"/>
      <c r="D9" s="221"/>
      <c r="E9" s="221"/>
      <c r="F9" s="229"/>
      <c r="G9" s="221"/>
    </row>
    <row r="10" ht="15.75" spans="1:7">
      <c r="A10" s="230" t="s">
        <v>14</v>
      </c>
      <c r="B10" s="231" t="str">
        <f>BANHEIROS!B10</f>
        <v>01.614.517/0001-33</v>
      </c>
      <c r="C10" s="232" t="str">
        <f>BANHEIROS!C10</f>
        <v>REFERÊNCIA DE PREÇOS: SINAPI MARÇO/2024</v>
      </c>
      <c r="D10" s="232"/>
      <c r="E10" s="232"/>
      <c r="F10" s="233"/>
      <c r="G10" s="221"/>
    </row>
    <row r="11" ht="15.75" spans="1:7">
      <c r="A11" s="234" t="s">
        <v>1</v>
      </c>
      <c r="B11" s="235"/>
      <c r="C11" s="235"/>
      <c r="D11" s="235"/>
      <c r="E11" s="235"/>
      <c r="F11" s="236"/>
      <c r="G11" s="221"/>
    </row>
    <row r="12" spans="1:7">
      <c r="A12" s="237"/>
      <c r="B12" s="238"/>
      <c r="C12" s="238"/>
      <c r="D12" s="239" t="s">
        <v>17</v>
      </c>
      <c r="E12" s="238"/>
      <c r="F12" s="240"/>
      <c r="G12" s="221"/>
    </row>
    <row r="13" ht="15.75" spans="1:7">
      <c r="A13" s="241" t="s">
        <v>19</v>
      </c>
      <c r="B13" s="242" t="s">
        <v>20</v>
      </c>
      <c r="C13" s="242" t="s">
        <v>21</v>
      </c>
      <c r="D13" s="242" t="s">
        <v>22</v>
      </c>
      <c r="E13" s="242" t="s">
        <v>23</v>
      </c>
      <c r="F13" s="243" t="s">
        <v>24</v>
      </c>
      <c r="G13" s="221"/>
    </row>
    <row r="14" spans="1:7">
      <c r="A14" s="244" t="s">
        <v>34</v>
      </c>
      <c r="B14" s="245" t="s">
        <v>343</v>
      </c>
      <c r="C14" s="246"/>
      <c r="D14" s="246"/>
      <c r="E14" s="246"/>
      <c r="F14" s="247"/>
      <c r="G14" s="221"/>
    </row>
    <row r="15" spans="1:7">
      <c r="A15" s="248">
        <v>1213</v>
      </c>
      <c r="B15" s="249" t="s">
        <v>344</v>
      </c>
      <c r="C15" s="250" t="s">
        <v>345</v>
      </c>
      <c r="D15" s="251">
        <v>1</v>
      </c>
      <c r="E15" s="252">
        <v>19.79</v>
      </c>
      <c r="F15" s="253">
        <f t="shared" ref="F15:F19" si="0">TRUNC(E15*D15,2)</f>
        <v>19.79</v>
      </c>
      <c r="G15" s="221"/>
    </row>
    <row r="16" spans="1:7">
      <c r="A16" s="248">
        <v>6111</v>
      </c>
      <c r="B16" s="249" t="s">
        <v>346</v>
      </c>
      <c r="C16" s="250" t="s">
        <v>345</v>
      </c>
      <c r="D16" s="251">
        <v>2</v>
      </c>
      <c r="E16" s="254">
        <v>14.74</v>
      </c>
      <c r="F16" s="253">
        <f t="shared" si="0"/>
        <v>29.48</v>
      </c>
      <c r="G16" s="221"/>
    </row>
    <row r="17" ht="28.5" spans="1:7">
      <c r="A17" s="248">
        <v>4358</v>
      </c>
      <c r="B17" s="249" t="s">
        <v>347</v>
      </c>
      <c r="C17" s="250" t="s">
        <v>21</v>
      </c>
      <c r="D17" s="251">
        <v>6</v>
      </c>
      <c r="E17" s="254">
        <v>2.18</v>
      </c>
      <c r="F17" s="253">
        <f t="shared" si="0"/>
        <v>13.08</v>
      </c>
      <c r="G17" s="221"/>
    </row>
    <row r="18" ht="28.5" spans="1:7">
      <c r="A18" s="248">
        <v>4813</v>
      </c>
      <c r="B18" s="249" t="s">
        <v>348</v>
      </c>
      <c r="C18" s="250" t="s">
        <v>36</v>
      </c>
      <c r="D18" s="251">
        <v>1</v>
      </c>
      <c r="E18" s="255">
        <v>250</v>
      </c>
      <c r="F18" s="253">
        <f t="shared" si="0"/>
        <v>250</v>
      </c>
      <c r="G18" s="221"/>
    </row>
    <row r="19" ht="29.25" spans="1:7">
      <c r="A19" s="248">
        <v>4400</v>
      </c>
      <c r="B19" s="249" t="s">
        <v>349</v>
      </c>
      <c r="C19" s="256" t="s">
        <v>38</v>
      </c>
      <c r="D19" s="251">
        <v>5</v>
      </c>
      <c r="E19" s="257">
        <v>18.7</v>
      </c>
      <c r="F19" s="253">
        <f t="shared" si="0"/>
        <v>93.5</v>
      </c>
      <c r="G19" s="221"/>
    </row>
    <row r="20" ht="15.75" spans="1:7">
      <c r="A20" s="258" t="s">
        <v>350</v>
      </c>
      <c r="B20" s="259"/>
      <c r="C20" s="260" t="s">
        <v>36</v>
      </c>
      <c r="D20" s="259"/>
      <c r="E20" s="259"/>
      <c r="F20" s="261">
        <f>SUM(F15:F19)</f>
        <v>405.85</v>
      </c>
      <c r="G20" s="221"/>
    </row>
    <row r="21" spans="1:7">
      <c r="A21" s="244" t="s">
        <v>334</v>
      </c>
      <c r="B21" s="245" t="s">
        <v>335</v>
      </c>
      <c r="C21" s="262"/>
      <c r="D21" s="263"/>
      <c r="E21" s="263"/>
      <c r="F21" s="264"/>
      <c r="G21" s="221"/>
    </row>
    <row r="22" ht="42.75" spans="1:7">
      <c r="A22" s="248">
        <v>91387</v>
      </c>
      <c r="B22" s="257" t="s">
        <v>351</v>
      </c>
      <c r="C22" s="252" t="s">
        <v>352</v>
      </c>
      <c r="D22" s="252">
        <v>0.4</v>
      </c>
      <c r="E22" s="252">
        <v>74.75</v>
      </c>
      <c r="F22" s="253">
        <f t="shared" ref="F22:F24" si="1">TRUNC(E22*D22,2)</f>
        <v>29.9</v>
      </c>
      <c r="G22" s="221"/>
    </row>
    <row r="23" ht="28.5" spans="1:7">
      <c r="A23" s="248" t="s">
        <v>353</v>
      </c>
      <c r="B23" s="257" t="s">
        <v>354</v>
      </c>
      <c r="C23" s="252" t="s">
        <v>355</v>
      </c>
      <c r="D23" s="252">
        <v>2.2</v>
      </c>
      <c r="E23" s="252">
        <v>2.69</v>
      </c>
      <c r="F23" s="253">
        <f t="shared" si="1"/>
        <v>5.91</v>
      </c>
      <c r="G23" s="221"/>
    </row>
    <row r="24" ht="15.75" spans="1:7">
      <c r="A24" s="248" t="s">
        <v>356</v>
      </c>
      <c r="B24" s="257" t="s">
        <v>357</v>
      </c>
      <c r="C24" s="252" t="s">
        <v>345</v>
      </c>
      <c r="D24" s="252">
        <v>0.4</v>
      </c>
      <c r="E24" s="252">
        <v>20.32</v>
      </c>
      <c r="F24" s="253">
        <f t="shared" si="1"/>
        <v>8.12</v>
      </c>
      <c r="G24" s="221"/>
    </row>
    <row r="25" ht="15.75" spans="1:7">
      <c r="A25" s="258" t="s">
        <v>350</v>
      </c>
      <c r="B25" s="259"/>
      <c r="C25" s="265" t="s">
        <v>336</v>
      </c>
      <c r="D25" s="259"/>
      <c r="E25" s="259"/>
      <c r="F25" s="261">
        <f>SUM(F22:F24)</f>
        <v>43.93</v>
      </c>
      <c r="G25" s="221"/>
    </row>
    <row r="26" ht="30" spans="1:7">
      <c r="A26" s="244" t="s">
        <v>98</v>
      </c>
      <c r="B26" s="266" t="s">
        <v>99</v>
      </c>
      <c r="C26" s="246"/>
      <c r="D26" s="246"/>
      <c r="E26" s="246"/>
      <c r="F26" s="247"/>
      <c r="G26" s="221"/>
    </row>
    <row r="27" ht="28.5" spans="1:7">
      <c r="A27" s="248" t="s">
        <v>358</v>
      </c>
      <c r="B27" s="257" t="s">
        <v>359</v>
      </c>
      <c r="C27" s="252" t="s">
        <v>360</v>
      </c>
      <c r="D27" s="252">
        <v>4.15</v>
      </c>
      <c r="E27" s="252">
        <v>1.9</v>
      </c>
      <c r="F27" s="253">
        <f t="shared" ref="F27:F31" si="2">TRUNC(E27*D27,2)</f>
        <v>7.88</v>
      </c>
      <c r="G27" s="221"/>
    </row>
    <row r="28" ht="28.5" spans="1:7">
      <c r="A28" s="248" t="s">
        <v>361</v>
      </c>
      <c r="B28" s="257" t="s">
        <v>362</v>
      </c>
      <c r="C28" s="252" t="s">
        <v>363</v>
      </c>
      <c r="D28" s="252">
        <v>1.146</v>
      </c>
      <c r="E28" s="255">
        <f>TELHA!C22</f>
        <v>62.2555920538089</v>
      </c>
      <c r="F28" s="253">
        <f t="shared" si="2"/>
        <v>71.34</v>
      </c>
      <c r="G28" s="221"/>
    </row>
    <row r="29" spans="1:7">
      <c r="A29" s="248" t="s">
        <v>356</v>
      </c>
      <c r="B29" s="257" t="s">
        <v>364</v>
      </c>
      <c r="C29" s="252" t="s">
        <v>345</v>
      </c>
      <c r="D29" s="252">
        <v>0.062</v>
      </c>
      <c r="E29" s="252">
        <v>20.32</v>
      </c>
      <c r="F29" s="253">
        <f t="shared" si="2"/>
        <v>1.25</v>
      </c>
      <c r="G29" s="221"/>
    </row>
    <row r="30" spans="1:7">
      <c r="A30" s="248" t="s">
        <v>365</v>
      </c>
      <c r="B30" s="257" t="s">
        <v>366</v>
      </c>
      <c r="C30" s="252" t="s">
        <v>345</v>
      </c>
      <c r="D30" s="252">
        <v>0.056</v>
      </c>
      <c r="E30" s="252">
        <v>25</v>
      </c>
      <c r="F30" s="253">
        <f t="shared" si="2"/>
        <v>1.4</v>
      </c>
      <c r="G30" s="221"/>
    </row>
    <row r="31" ht="29.25" spans="1:7">
      <c r="A31" s="248" t="s">
        <v>367</v>
      </c>
      <c r="B31" s="257" t="s">
        <v>368</v>
      </c>
      <c r="C31" s="252" t="s">
        <v>369</v>
      </c>
      <c r="D31" s="252">
        <v>0.0012</v>
      </c>
      <c r="E31" s="252">
        <v>22.43</v>
      </c>
      <c r="F31" s="253">
        <f t="shared" si="2"/>
        <v>0.02</v>
      </c>
      <c r="G31" s="221"/>
    </row>
    <row r="32" ht="15.75" spans="1:7">
      <c r="A32" s="258" t="s">
        <v>350</v>
      </c>
      <c r="B32" s="259"/>
      <c r="C32" s="265" t="s">
        <v>135</v>
      </c>
      <c r="D32" s="259"/>
      <c r="E32" s="259"/>
      <c r="F32" s="261">
        <f>SUM(F27:F31)</f>
        <v>81.89</v>
      </c>
      <c r="G32" s="221"/>
    </row>
    <row r="33" spans="1:7">
      <c r="A33" s="267" t="s">
        <v>370</v>
      </c>
      <c r="B33" s="268" t="s">
        <v>153</v>
      </c>
      <c r="C33" s="269"/>
      <c r="D33" s="269"/>
      <c r="E33" s="269"/>
      <c r="F33" s="270"/>
      <c r="G33" s="221"/>
    </row>
    <row r="34" spans="1:7">
      <c r="A34" s="271">
        <v>10848</v>
      </c>
      <c r="B34" s="254" t="s">
        <v>371</v>
      </c>
      <c r="C34" s="272" t="s">
        <v>93</v>
      </c>
      <c r="D34" s="255">
        <v>1</v>
      </c>
      <c r="E34" s="252">
        <v>753.75</v>
      </c>
      <c r="F34" s="273">
        <f t="shared" ref="F34:F36" si="3">TRUNC(E34*D34,2)</f>
        <v>753.75</v>
      </c>
      <c r="G34" s="221"/>
    </row>
    <row r="35" spans="1:7">
      <c r="A35" s="271" t="s">
        <v>356</v>
      </c>
      <c r="B35" s="254" t="s">
        <v>364</v>
      </c>
      <c r="C35" s="272" t="s">
        <v>345</v>
      </c>
      <c r="D35" s="255">
        <v>0.33</v>
      </c>
      <c r="E35" s="254">
        <v>20.32</v>
      </c>
      <c r="F35" s="273">
        <f t="shared" si="3"/>
        <v>6.7</v>
      </c>
      <c r="G35" s="221"/>
    </row>
    <row r="36" ht="29.25" spans="1:7">
      <c r="A36" s="274">
        <v>7583</v>
      </c>
      <c r="B36" s="257" t="s">
        <v>372</v>
      </c>
      <c r="C36" s="275" t="s">
        <v>93</v>
      </c>
      <c r="D36" s="251">
        <v>4</v>
      </c>
      <c r="E36" s="257">
        <v>0.41</v>
      </c>
      <c r="F36" s="276">
        <f t="shared" si="3"/>
        <v>1.64</v>
      </c>
      <c r="G36" s="221"/>
    </row>
    <row r="37" ht="15.75" spans="1:7">
      <c r="A37" s="277" t="s">
        <v>350</v>
      </c>
      <c r="B37" s="265"/>
      <c r="C37" s="260" t="s">
        <v>36</v>
      </c>
      <c r="D37" s="265"/>
      <c r="E37" s="265"/>
      <c r="F37" s="278">
        <f>SUM(F34:F36)</f>
        <v>762.09</v>
      </c>
      <c r="G37" s="221"/>
    </row>
    <row r="38" ht="15.75" spans="1:7">
      <c r="A38" s="221"/>
      <c r="B38" s="221"/>
      <c r="C38" s="221"/>
      <c r="D38" s="221"/>
      <c r="E38" s="221"/>
      <c r="F38" s="221"/>
      <c r="G38" s="221"/>
    </row>
    <row r="39" ht="15.75" spans="1:7">
      <c r="A39" s="279" t="s">
        <v>361</v>
      </c>
      <c r="B39" s="280"/>
      <c r="C39" s="281"/>
      <c r="D39" s="221"/>
      <c r="E39" s="221"/>
      <c r="F39" s="221"/>
      <c r="G39" s="221"/>
    </row>
    <row r="40" spans="1:7">
      <c r="A40" s="282">
        <v>1</v>
      </c>
      <c r="B40" s="283" t="s">
        <v>373</v>
      </c>
      <c r="C40" s="284">
        <v>106.55</v>
      </c>
      <c r="D40" s="221"/>
      <c r="E40" s="221"/>
      <c r="F40" s="221"/>
      <c r="G40" s="221"/>
    </row>
    <row r="41" spans="1:7">
      <c r="A41" s="248"/>
      <c r="B41" s="254"/>
      <c r="C41" s="285"/>
      <c r="D41" s="221"/>
      <c r="E41" s="221"/>
      <c r="F41" s="221"/>
      <c r="G41" s="221"/>
    </row>
    <row r="42" spans="1:7">
      <c r="A42" s="248"/>
      <c r="B42" s="286" t="s">
        <v>374</v>
      </c>
      <c r="C42" s="287" t="s">
        <v>375</v>
      </c>
      <c r="D42" s="221"/>
      <c r="E42" s="221"/>
      <c r="F42" s="221"/>
      <c r="G42" s="221"/>
    </row>
    <row r="43" spans="1:7">
      <c r="A43" s="288"/>
      <c r="B43" s="254" t="s">
        <v>376</v>
      </c>
      <c r="C43" s="289">
        <v>6200</v>
      </c>
      <c r="D43" s="221"/>
      <c r="E43" s="221"/>
      <c r="F43" s="221"/>
      <c r="G43" s="221"/>
    </row>
    <row r="44" spans="1:7">
      <c r="A44" s="288"/>
      <c r="B44" s="254" t="s">
        <v>377</v>
      </c>
      <c r="C44" s="289">
        <v>6500</v>
      </c>
      <c r="D44" s="221"/>
      <c r="E44" s="221"/>
      <c r="F44" s="221"/>
      <c r="G44" s="221"/>
    </row>
    <row r="45" spans="1:7">
      <c r="A45" s="288"/>
      <c r="B45" s="254" t="s">
        <v>378</v>
      </c>
      <c r="C45" s="289">
        <v>7200</v>
      </c>
      <c r="D45" s="221"/>
      <c r="E45" s="221"/>
      <c r="F45" s="221"/>
      <c r="G45" s="221"/>
    </row>
    <row r="46" spans="1:7">
      <c r="A46" s="290"/>
      <c r="B46" s="286" t="s">
        <v>379</v>
      </c>
      <c r="C46" s="291">
        <f>SUM(C43:C45)/3</f>
        <v>6633.33333333333</v>
      </c>
      <c r="D46" s="221"/>
      <c r="E46" s="221"/>
      <c r="F46" s="221"/>
      <c r="G46" s="221"/>
    </row>
    <row r="47" ht="15.75" spans="1:7">
      <c r="A47" s="292"/>
      <c r="B47" s="293" t="s">
        <v>380</v>
      </c>
      <c r="C47" s="294">
        <f>C46/C40</f>
        <v>62.2555920538089</v>
      </c>
      <c r="D47" s="221"/>
      <c r="E47" s="221"/>
      <c r="F47" s="221"/>
      <c r="G47" s="221"/>
    </row>
    <row r="48" spans="1:7">
      <c r="A48" s="221"/>
      <c r="B48" s="221"/>
      <c r="C48" s="221"/>
      <c r="D48" s="221"/>
      <c r="E48" s="221"/>
      <c r="F48" s="221"/>
      <c r="G48" s="221"/>
    </row>
    <row r="49" spans="1:7">
      <c r="A49" s="221"/>
      <c r="B49" s="221"/>
      <c r="C49" s="221"/>
      <c r="D49" s="221"/>
      <c r="E49" s="221"/>
      <c r="F49" s="221"/>
      <c r="G49" s="221"/>
    </row>
    <row r="50" spans="1:7">
      <c r="A50" s="107" t="s">
        <v>339</v>
      </c>
      <c r="B50" s="107" t="s">
        <v>340</v>
      </c>
      <c r="C50" s="221"/>
      <c r="D50" s="221"/>
      <c r="E50" s="221"/>
      <c r="F50" s="221"/>
      <c r="G50" s="221"/>
    </row>
    <row r="51" spans="1:7">
      <c r="A51" s="107"/>
      <c r="B51" s="107" t="s">
        <v>341</v>
      </c>
      <c r="C51" s="221"/>
      <c r="D51" s="221"/>
      <c r="E51" s="221"/>
      <c r="F51" s="221"/>
      <c r="G51" s="221"/>
    </row>
  </sheetData>
  <mergeCells count="4">
    <mergeCell ref="C10:F10"/>
    <mergeCell ref="A11:F11"/>
    <mergeCell ref="A39:C39"/>
    <mergeCell ref="C1:F5"/>
  </mergeCells>
  <pageMargins left="0.511811023622047" right="0.511811023622047" top="0.78740157480315" bottom="0.78740157480315" header="0.31496062992126" footer="0.31496062992126"/>
  <pageSetup paperSize="9" scale="75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2"/>
  <sheetViews>
    <sheetView zoomScale="82" zoomScaleNormal="82" workbookViewId="0">
      <selection activeCell="B40" sqref="B40"/>
    </sheetView>
  </sheetViews>
  <sheetFormatPr defaultColWidth="9" defaultRowHeight="15" outlineLevelCol="2"/>
  <cols>
    <col min="1" max="1" width="16" customWidth="1"/>
    <col min="2" max="2" width="106.666666666667" customWidth="1"/>
    <col min="3" max="3" width="14.552380952381" customWidth="1"/>
  </cols>
  <sheetData>
    <row r="1" ht="18" customHeight="1" spans="1:3">
      <c r="A1" s="45"/>
      <c r="B1" s="2" t="s">
        <v>0</v>
      </c>
      <c r="C1" s="177" t="s">
        <v>33</v>
      </c>
    </row>
    <row r="2" ht="18" spans="1:3">
      <c r="A2" s="48"/>
      <c r="B2" s="5"/>
      <c r="C2" s="178"/>
    </row>
    <row r="3" ht="15.75" spans="1:3">
      <c r="A3" s="48"/>
      <c r="B3" s="8" t="s">
        <v>2</v>
      </c>
      <c r="C3" s="178"/>
    </row>
    <row r="4" customHeight="1" spans="1:3">
      <c r="A4" s="48"/>
      <c r="B4" s="10" t="s">
        <v>3</v>
      </c>
      <c r="C4" s="178"/>
    </row>
    <row r="5" ht="15.75" customHeight="1" spans="1:3">
      <c r="A5" s="126"/>
      <c r="B5" s="12" t="s">
        <v>4</v>
      </c>
      <c r="C5" s="179"/>
    </row>
    <row r="6" spans="1:3">
      <c r="A6" s="15" t="s">
        <v>5</v>
      </c>
      <c r="B6" s="54" t="str">
        <f>BANHEIROS!B6</f>
        <v>AMPLIAÇÃO DA ESCOLA MUNICIPAL ALCIDES FERREIRA PRIMO</v>
      </c>
      <c r="C6" s="180"/>
    </row>
    <row r="7" spans="1:3">
      <c r="A7" s="18" t="s">
        <v>7</v>
      </c>
      <c r="B7" s="19" t="str">
        <f>BANHEIROS!B7</f>
        <v>RUA JEQUITIBÁ, QUADRA 05, DAMA DE OURO II</v>
      </c>
      <c r="C7" s="181"/>
    </row>
    <row r="8" spans="1:3">
      <c r="A8" s="18" t="s">
        <v>9</v>
      </c>
      <c r="B8" s="21" t="str">
        <f>BANHEIROS!B8</f>
        <v>92,61m²</v>
      </c>
      <c r="C8" s="182"/>
    </row>
    <row r="9" spans="1:3">
      <c r="A9" s="18" t="s">
        <v>11</v>
      </c>
      <c r="B9" s="19" t="str">
        <f>BANHEIROS!B9</f>
        <v>MUNICÍPIO DE NOVO MUNDO - MT</v>
      </c>
      <c r="C9" s="22"/>
    </row>
    <row r="10" ht="15.75" spans="1:3">
      <c r="A10" s="23" t="s">
        <v>14</v>
      </c>
      <c r="B10" s="24" t="str">
        <f>BANHEIROS!B10</f>
        <v>01.614.517/0001-33</v>
      </c>
      <c r="C10" s="13"/>
    </row>
    <row r="11" ht="15.75" spans="1:3">
      <c r="A11" s="164" t="s">
        <v>1</v>
      </c>
      <c r="B11" s="165"/>
      <c r="C11" s="166"/>
    </row>
    <row r="12" spans="1:3">
      <c r="A12" s="183"/>
      <c r="B12" s="184"/>
      <c r="C12" s="185"/>
    </row>
    <row r="13" ht="15.75" spans="1:3">
      <c r="A13" s="167" t="s">
        <v>19</v>
      </c>
      <c r="B13" s="168" t="s">
        <v>20</v>
      </c>
      <c r="C13" s="169" t="s">
        <v>381</v>
      </c>
    </row>
    <row r="14" ht="15.75" spans="1:3">
      <c r="A14" s="186"/>
      <c r="B14" s="187"/>
      <c r="C14" s="188"/>
    </row>
    <row r="15" spans="1:3">
      <c r="A15" s="189">
        <v>1</v>
      </c>
      <c r="B15" s="190" t="s">
        <v>373</v>
      </c>
      <c r="C15" s="191">
        <v>106.55</v>
      </c>
    </row>
    <row r="16" ht="15.75" spans="1:3">
      <c r="A16" s="192"/>
      <c r="B16" s="193"/>
      <c r="C16" s="194"/>
    </row>
    <row r="17" ht="16.5" spans="1:3">
      <c r="A17" s="195"/>
      <c r="B17" s="196" t="s">
        <v>374</v>
      </c>
      <c r="C17" s="197" t="s">
        <v>375</v>
      </c>
    </row>
    <row r="18" ht="15.75" spans="1:3">
      <c r="A18" s="198"/>
      <c r="B18" s="199" t="s">
        <v>376</v>
      </c>
      <c r="C18" s="200">
        <v>6200</v>
      </c>
    </row>
    <row r="19" ht="15.75" spans="1:3">
      <c r="A19" s="201"/>
      <c r="B19" s="190" t="s">
        <v>377</v>
      </c>
      <c r="C19" s="202">
        <v>6500</v>
      </c>
    </row>
    <row r="20" ht="16.5" spans="1:3">
      <c r="A20" s="203"/>
      <c r="B20" s="190" t="s">
        <v>378</v>
      </c>
      <c r="C20" s="204">
        <v>7200</v>
      </c>
    </row>
    <row r="21" ht="16.5" spans="1:3">
      <c r="A21" s="205"/>
      <c r="B21" s="196" t="s">
        <v>379</v>
      </c>
      <c r="C21" s="206">
        <f>SUM(C18:C20)/3</f>
        <v>6633.33333333333</v>
      </c>
    </row>
    <row r="22" ht="16.5" spans="1:3">
      <c r="A22" s="207"/>
      <c r="B22" s="208" t="s">
        <v>380</v>
      </c>
      <c r="C22" s="206">
        <f>C21/C15</f>
        <v>62.2555920538089</v>
      </c>
    </row>
  </sheetData>
  <mergeCells count="1">
    <mergeCell ref="A11:C11"/>
  </mergeCells>
  <pageMargins left="0.511811023622047" right="0.511811023622047" top="0.78740157480315" bottom="0.78740157480315" header="0.31496062992126" footer="0.31496062992126"/>
  <pageSetup paperSize="9" scale="67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8"/>
  <sheetViews>
    <sheetView workbookViewId="0">
      <selection activeCell="A48" sqref="A1:C48"/>
    </sheetView>
  </sheetViews>
  <sheetFormatPr defaultColWidth="9" defaultRowHeight="15" outlineLevelCol="6"/>
  <cols>
    <col min="1" max="1" width="17.4380952380952" customWidth="1"/>
    <col min="2" max="2" width="71.6666666666667" customWidth="1"/>
    <col min="3" max="3" width="34" customWidth="1"/>
    <col min="4" max="4" width="10.1047619047619" customWidth="1"/>
  </cols>
  <sheetData>
    <row r="1" ht="14.4" customHeight="1" spans="1:3">
      <c r="A1" s="45"/>
      <c r="B1" s="123" t="s">
        <v>0</v>
      </c>
      <c r="C1" s="161" t="s">
        <v>382</v>
      </c>
    </row>
    <row r="2" ht="14.4" customHeight="1" spans="1:3">
      <c r="A2" s="48"/>
      <c r="B2" s="124"/>
      <c r="C2" s="162"/>
    </row>
    <row r="3" ht="21.6" customHeight="1" spans="1:3">
      <c r="A3" s="48"/>
      <c r="B3" s="8" t="s">
        <v>2</v>
      </c>
      <c r="C3" s="162"/>
    </row>
    <row r="4" spans="1:3">
      <c r="A4" s="48"/>
      <c r="B4" s="10" t="s">
        <v>3</v>
      </c>
      <c r="C4" s="162"/>
    </row>
    <row r="5" ht="15.75" spans="1:3">
      <c r="A5" s="126"/>
      <c r="B5" s="12" t="s">
        <v>4</v>
      </c>
      <c r="C5" s="163"/>
    </row>
    <row r="6" spans="1:3">
      <c r="A6" s="15" t="s">
        <v>5</v>
      </c>
      <c r="B6" s="16" t="str">
        <f>BANHEIROS!B6</f>
        <v>AMPLIAÇÃO DA ESCOLA MUNICIPAL ALCIDES FERREIRA PRIMO</v>
      </c>
      <c r="C6" s="17"/>
    </row>
    <row r="7" spans="1:3">
      <c r="A7" s="18" t="s">
        <v>7</v>
      </c>
      <c r="B7" s="19" t="str">
        <f>BANHEIROS!B7</f>
        <v>RUA JEQUITIBÁ, QUADRA 05, DAMA DE OURO II</v>
      </c>
      <c r="C7" s="20"/>
    </row>
    <row r="8" spans="1:3">
      <c r="A8" s="18" t="s">
        <v>9</v>
      </c>
      <c r="B8" s="21" t="str">
        <f>BANHEIROS!B8</f>
        <v>92,61m²</v>
      </c>
      <c r="C8" s="20"/>
    </row>
    <row r="9" spans="1:3">
      <c r="A9" s="18" t="s">
        <v>11</v>
      </c>
      <c r="B9" s="19" t="str">
        <f>BANHEIROS!B9</f>
        <v>MUNICÍPIO DE NOVO MUNDO - MT</v>
      </c>
      <c r="C9" s="22"/>
    </row>
    <row r="10" ht="15.75" spans="1:3">
      <c r="A10" s="23" t="s">
        <v>14</v>
      </c>
      <c r="B10" s="24" t="str">
        <f>BANHEIROS!B10</f>
        <v>01.614.517/0001-33</v>
      </c>
      <c r="C10" s="13"/>
    </row>
    <row r="11" ht="15.75" spans="1:3">
      <c r="A11" s="164" t="str">
        <f>BANHEIROS!A11:G11</f>
        <v>PLANILHA ORÇAMENTÁRIA</v>
      </c>
      <c r="B11" s="165"/>
      <c r="C11" s="166"/>
    </row>
    <row r="12" ht="15.75" spans="1:3">
      <c r="A12" s="167" t="s">
        <v>19</v>
      </c>
      <c r="B12" s="168" t="s">
        <v>20</v>
      </c>
      <c r="C12" s="169" t="s">
        <v>383</v>
      </c>
    </row>
    <row r="13" spans="1:3">
      <c r="A13" s="141">
        <v>1</v>
      </c>
      <c r="B13" s="142" t="str">
        <f>BANHEIROS!B14</f>
        <v>ADMINISTRAÇÃO DE OBRA</v>
      </c>
      <c r="C13" s="170">
        <f>BANHEIROS!G17</f>
        <v>28024.55</v>
      </c>
    </row>
    <row r="14" ht="7.5" customHeight="1" spans="1:3">
      <c r="A14" s="141"/>
      <c r="B14" s="142"/>
      <c r="C14" s="170"/>
    </row>
    <row r="15" spans="1:7">
      <c r="A15" s="145">
        <v>2</v>
      </c>
      <c r="B15" s="146" t="str">
        <f>BANHEIROS!B18</f>
        <v>SERVIÇOS PRELIMINARES</v>
      </c>
      <c r="C15" s="170">
        <f>BANHEIROS!G25</f>
        <v>25494.04</v>
      </c>
      <c r="G15" t="s">
        <v>33</v>
      </c>
    </row>
    <row r="16" ht="9.9" customHeight="1" spans="1:3">
      <c r="A16" s="148"/>
      <c r="B16" s="146"/>
      <c r="C16" s="170"/>
    </row>
    <row r="17" spans="1:3">
      <c r="A17" s="148">
        <v>3</v>
      </c>
      <c r="B17" s="146" t="str">
        <f>BANHEIROS!B26</f>
        <v>MOVIMENTO DOS SOLOS</v>
      </c>
      <c r="C17" s="170">
        <f>BANHEIROS!G33</f>
        <v>5742.51</v>
      </c>
    </row>
    <row r="18" ht="9.9" customHeight="1" spans="1:3">
      <c r="A18" s="148"/>
      <c r="B18" s="146"/>
      <c r="C18" s="170"/>
    </row>
    <row r="19" spans="1:3">
      <c r="A19" s="148">
        <v>4</v>
      </c>
      <c r="B19" s="146" t="str">
        <f>BANHEIROS!B34</f>
        <v>INFRA-ESTRUTURA</v>
      </c>
      <c r="C19" s="170">
        <f>BANHEIROS!G41</f>
        <v>25497.26</v>
      </c>
    </row>
    <row r="20" ht="9.9" customHeight="1" spans="1:3">
      <c r="A20" s="148"/>
      <c r="B20" s="146"/>
      <c r="C20" s="170"/>
    </row>
    <row r="21" spans="1:3">
      <c r="A21" s="148">
        <v>5</v>
      </c>
      <c r="B21" s="146" t="str">
        <f>BANHEIROS!B42</f>
        <v>MESO E SUPER-ESTRUTURA</v>
      </c>
      <c r="C21" s="170">
        <f>BANHEIROS!G54</f>
        <v>26823.26</v>
      </c>
    </row>
    <row r="22" ht="9.9" customHeight="1" spans="1:3">
      <c r="A22" s="148"/>
      <c r="B22" s="146"/>
      <c r="C22" s="170"/>
    </row>
    <row r="23" spans="1:3">
      <c r="A23" s="148">
        <v>6</v>
      </c>
      <c r="B23" s="146" t="str">
        <f>BANHEIROS!B55</f>
        <v>ELEMENTOS DE VEDAÇÃO</v>
      </c>
      <c r="C23" s="170">
        <f>BANHEIROS!G57</f>
        <v>25200.44</v>
      </c>
    </row>
    <row r="24" ht="9.9" customHeight="1" spans="1:3">
      <c r="A24" s="148"/>
      <c r="B24" s="146"/>
      <c r="C24" s="170"/>
    </row>
    <row r="25" spans="1:3">
      <c r="A25" s="148">
        <v>7</v>
      </c>
      <c r="B25" s="146" t="str">
        <f>BANHEIROS!B58</f>
        <v>COBERTURA</v>
      </c>
      <c r="C25" s="170">
        <f>BANHEIROS!G66</f>
        <v>33462.52</v>
      </c>
    </row>
    <row r="26" ht="9.9" customHeight="1" spans="1:3">
      <c r="A26" s="148"/>
      <c r="B26" s="146"/>
      <c r="C26" s="170"/>
    </row>
    <row r="27" spans="1:3">
      <c r="A27" s="148">
        <v>8</v>
      </c>
      <c r="B27" s="146" t="str">
        <f>BANHEIROS!B67</f>
        <v>ESQUADRIAS/FERRAGENS</v>
      </c>
      <c r="C27" s="170">
        <f>BANHEIROS!G73</f>
        <v>20251.37</v>
      </c>
    </row>
    <row r="28" ht="9.9" customHeight="1" spans="1:3">
      <c r="A28" s="148"/>
      <c r="B28" s="146"/>
      <c r="C28" s="170"/>
    </row>
    <row r="29" spans="1:3">
      <c r="A29" s="148">
        <v>9</v>
      </c>
      <c r="B29" s="382" t="str">
        <f>BANHEIROS!B74</f>
        <v>REVESTIMENTO DE PAREDE E TETO</v>
      </c>
      <c r="C29" s="170">
        <f>BANHEIROS!G80</f>
        <v>41030.73</v>
      </c>
    </row>
    <row r="30" ht="9.9" customHeight="1" spans="1:3">
      <c r="A30" s="148"/>
      <c r="B30" s="146"/>
      <c r="C30" s="170"/>
    </row>
    <row r="31" spans="1:3">
      <c r="A31" s="148">
        <v>10</v>
      </c>
      <c r="B31" s="149" t="str">
        <f>BANHEIROS!B81</f>
        <v>PISOS RODAPÉS SOLEIRAS E PEITORIS</v>
      </c>
      <c r="C31" s="170">
        <f>BANHEIROS!G87</f>
        <v>23433.41</v>
      </c>
    </row>
    <row r="32" ht="9.9" customHeight="1" spans="1:3">
      <c r="A32" s="148"/>
      <c r="B32" s="149"/>
      <c r="C32" s="170"/>
    </row>
    <row r="33" spans="1:3">
      <c r="A33" s="148">
        <v>11</v>
      </c>
      <c r="B33" s="149" t="str">
        <f>BANHEIROS!B88</f>
        <v>PINTURA</v>
      </c>
      <c r="C33" s="170">
        <f>BANHEIROS!G92</f>
        <v>5339.75</v>
      </c>
    </row>
    <row r="34" ht="9.9" customHeight="1" spans="1:3">
      <c r="A34" s="148"/>
      <c r="B34" s="149"/>
      <c r="C34" s="170"/>
    </row>
    <row r="35" spans="1:3">
      <c r="A35" s="148">
        <v>12</v>
      </c>
      <c r="B35" s="146" t="str">
        <f>BANHEIROS!B93</f>
        <v>SERVIÇOS COMPLEMENTARES</v>
      </c>
      <c r="C35" s="170">
        <f>BANHEIROS!G98</f>
        <v>36177.28</v>
      </c>
    </row>
    <row r="36" ht="9.9" customHeight="1" spans="1:3">
      <c r="A36" s="148"/>
      <c r="B36" s="146"/>
      <c r="C36" s="170"/>
    </row>
    <row r="37" spans="1:3">
      <c r="A37" s="148">
        <v>13</v>
      </c>
      <c r="B37" s="149" t="str">
        <f>BANHEIROS!B99</f>
        <v>INSTALAÇÕES ELÉTRICAS</v>
      </c>
      <c r="C37" s="170">
        <f>BANHEIROS!G110</f>
        <v>3114.01</v>
      </c>
    </row>
    <row r="38" ht="9.9" customHeight="1" spans="1:3">
      <c r="A38" s="148"/>
      <c r="B38" s="149"/>
      <c r="C38" s="170"/>
    </row>
    <row r="39" spans="1:3">
      <c r="A39" s="148">
        <v>14</v>
      </c>
      <c r="B39" s="146" t="str">
        <f>BANHEIROS!B111</f>
        <v>INSTALAÇÕES HIDROSSANITÁRIA</v>
      </c>
      <c r="C39" s="170">
        <f>BANHEIROS!G188</f>
        <v>46343.38</v>
      </c>
    </row>
    <row r="40" ht="9.9" customHeight="1" spans="1:3">
      <c r="A40" s="148"/>
      <c r="B40" s="146"/>
      <c r="C40" s="170"/>
    </row>
    <row r="41" spans="1:3">
      <c r="A41" s="148">
        <v>15</v>
      </c>
      <c r="B41" s="146" t="str">
        <f>BANHEIROS!B189</f>
        <v>LIMPEZA DE OBRA</v>
      </c>
      <c r="C41" s="170">
        <f>BANHEIROS!G193</f>
        <v>1870.95</v>
      </c>
    </row>
    <row r="42" ht="9.9" customHeight="1" spans="1:3">
      <c r="A42" s="148"/>
      <c r="B42" s="146"/>
      <c r="C42" s="170"/>
    </row>
    <row r="43" spans="1:3">
      <c r="A43" s="171" t="s">
        <v>337</v>
      </c>
      <c r="B43" s="172"/>
      <c r="C43" s="173">
        <f>SUM(C13:C42)</f>
        <v>347805.46</v>
      </c>
    </row>
    <row r="44" ht="15.75" spans="1:3">
      <c r="A44" s="174" t="str">
        <f>BANHEIROS!A195:G195</f>
        <v>VALOR POR EXTENSO: TREZENTOS E QUARENTA E SETE MIL, OITOCENTOS E CINCO REAIS E QUARENTA E SEIS CENTAVOS</v>
      </c>
      <c r="B44" s="175"/>
      <c r="C44" s="176"/>
    </row>
    <row r="47" spans="1:2">
      <c r="A47" s="107" t="s">
        <v>339</v>
      </c>
      <c r="B47" s="107" t="s">
        <v>340</v>
      </c>
    </row>
    <row r="48" spans="1:2">
      <c r="A48" s="107"/>
      <c r="B48" s="107" t="s">
        <v>341</v>
      </c>
    </row>
  </sheetData>
  <mergeCells count="5">
    <mergeCell ref="A11:C11"/>
    <mergeCell ref="A43:B43"/>
    <mergeCell ref="A44:C44"/>
    <mergeCell ref="B1:B2"/>
    <mergeCell ref="C1:C5"/>
  </mergeCells>
  <pageMargins left="0.511811023622047" right="0.511811023622047" top="0.78740157480315" bottom="0.78740157480315" header="0.31496062992126" footer="0.31496062992126"/>
  <pageSetup paperSize="9" scale="57" fitToHeight="0" orientation="portrait" horizontalDpi="360" verticalDpi="36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7"/>
  <sheetViews>
    <sheetView workbookViewId="0">
      <selection activeCell="B10" sqref="B10"/>
    </sheetView>
  </sheetViews>
  <sheetFormatPr defaultColWidth="9" defaultRowHeight="15"/>
  <cols>
    <col min="1" max="1" width="17.4380952380952" customWidth="1"/>
    <col min="2" max="2" width="65.6666666666667" customWidth="1"/>
    <col min="3" max="3" width="13.8857142857143" customWidth="1"/>
    <col min="4" max="4" width="17.3333333333333" customWidth="1"/>
    <col min="5" max="5" width="12.4380952380952" customWidth="1"/>
    <col min="6" max="6" width="13.1047619047619" customWidth="1"/>
  </cols>
  <sheetData>
    <row r="1" ht="14.4" customHeight="1" spans="1:6">
      <c r="A1" s="45"/>
      <c r="B1" s="123" t="s">
        <v>0</v>
      </c>
      <c r="C1" s="47" t="s">
        <v>384</v>
      </c>
      <c r="D1" s="108"/>
      <c r="E1" s="108"/>
      <c r="F1" s="109"/>
    </row>
    <row r="2" ht="14.4" customHeight="1" spans="1:6">
      <c r="A2" s="48"/>
      <c r="B2" s="124"/>
      <c r="C2" s="8"/>
      <c r="D2" s="125"/>
      <c r="E2" s="125"/>
      <c r="F2" s="9"/>
    </row>
    <row r="3" ht="21.6" customHeight="1" spans="1:6">
      <c r="A3" s="48"/>
      <c r="B3" s="8" t="s">
        <v>2</v>
      </c>
      <c r="C3" s="8"/>
      <c r="D3" s="125"/>
      <c r="E3" s="125"/>
      <c r="F3" s="9"/>
    </row>
    <row r="4" ht="14.4" customHeight="1" spans="1:6">
      <c r="A4" s="48"/>
      <c r="B4" s="10" t="s">
        <v>3</v>
      </c>
      <c r="C4" s="8"/>
      <c r="D4" s="125"/>
      <c r="E4" s="125"/>
      <c r="F4" s="9"/>
    </row>
    <row r="5" customHeight="1" spans="1:6">
      <c r="A5" s="126"/>
      <c r="B5" s="12" t="s">
        <v>4</v>
      </c>
      <c r="C5" s="53"/>
      <c r="D5" s="110"/>
      <c r="E5" s="110"/>
      <c r="F5" s="111"/>
    </row>
    <row r="6" spans="1:6">
      <c r="A6" s="15" t="s">
        <v>5</v>
      </c>
      <c r="B6" s="16" t="str">
        <f>BANHEIROS!B6</f>
        <v>AMPLIAÇÃO DA ESCOLA MUNICIPAL ALCIDES FERREIRA PRIMO</v>
      </c>
      <c r="C6" s="127"/>
      <c r="F6" s="22"/>
    </row>
    <row r="7" spans="1:6">
      <c r="A7" s="18" t="s">
        <v>7</v>
      </c>
      <c r="B7" s="19" t="str">
        <f>BANHEIROS!B7</f>
        <v>RUA JEQUITIBÁ, QUADRA 05, DAMA DE OURO II</v>
      </c>
      <c r="C7" s="128"/>
      <c r="F7" s="22"/>
    </row>
    <row r="8" spans="1:14">
      <c r="A8" s="18" t="s">
        <v>9</v>
      </c>
      <c r="B8" s="21" t="str">
        <f>BANHEIROS!B8</f>
        <v>92,61m²</v>
      </c>
      <c r="C8" s="128"/>
      <c r="F8" s="22"/>
      <c r="N8" t="s">
        <v>33</v>
      </c>
    </row>
    <row r="9" spans="1:6">
      <c r="A9" s="18" t="s">
        <v>11</v>
      </c>
      <c r="B9" s="19" t="str">
        <f>BANHEIROS!B9</f>
        <v>MUNICÍPIO DE NOVO MUNDO - MT</v>
      </c>
      <c r="F9" s="22"/>
    </row>
    <row r="10" ht="15.75" spans="1:6">
      <c r="A10" s="23" t="s">
        <v>14</v>
      </c>
      <c r="B10" s="24" t="str">
        <f>BANHEIROS!B10</f>
        <v>01.614.517/0001-33</v>
      </c>
      <c r="C10" s="129"/>
      <c r="F10" s="22"/>
    </row>
    <row r="11" ht="15.75" spans="1:6">
      <c r="A11" s="130" t="s">
        <v>33</v>
      </c>
      <c r="B11" s="131" t="s">
        <v>20</v>
      </c>
      <c r="C11" s="132" t="s">
        <v>385</v>
      </c>
      <c r="D11" s="132"/>
      <c r="E11" s="133" t="s">
        <v>386</v>
      </c>
      <c r="F11" s="131"/>
    </row>
    <row r="12" ht="15.75" spans="1:6">
      <c r="A12" s="130"/>
      <c r="B12" s="134"/>
      <c r="C12" s="133" t="s">
        <v>387</v>
      </c>
      <c r="D12" s="135" t="s">
        <v>388</v>
      </c>
      <c r="E12" s="133" t="s">
        <v>389</v>
      </c>
      <c r="F12" s="135" t="s">
        <v>390</v>
      </c>
    </row>
    <row r="13" spans="1:6">
      <c r="A13" s="136">
        <v>1</v>
      </c>
      <c r="B13" s="137" t="str">
        <f>BANHEIROS!B14</f>
        <v>ADMINISTRAÇÃO DE OBRA</v>
      </c>
      <c r="C13" s="138">
        <f>BANHEIROS!G17</f>
        <v>28024.55</v>
      </c>
      <c r="D13" s="139">
        <f>C13/$C$43</f>
        <v>0.0805753595702609</v>
      </c>
      <c r="E13" s="139">
        <v>1</v>
      </c>
      <c r="F13" s="140">
        <f>C13*E13</f>
        <v>28024.55</v>
      </c>
    </row>
    <row r="14" ht="7.5" customHeight="1" spans="1:6">
      <c r="A14" s="141"/>
      <c r="B14" s="142"/>
      <c r="C14" s="143"/>
      <c r="D14" s="139"/>
      <c r="E14" s="139"/>
      <c r="F14" s="144"/>
    </row>
    <row r="15" spans="1:7">
      <c r="A15" s="145">
        <v>2</v>
      </c>
      <c r="B15" s="146" t="str">
        <f>BANHEIROS!B18</f>
        <v>SERVIÇOS PRELIMINARES</v>
      </c>
      <c r="C15" s="143">
        <f>BANHEIROS!G25</f>
        <v>25494.04</v>
      </c>
      <c r="D15" s="139">
        <f t="shared" ref="D15:D41" si="0">C15/$C$43</f>
        <v>0.0732997118561624</v>
      </c>
      <c r="E15" s="139">
        <v>1</v>
      </c>
      <c r="F15" s="147">
        <f>C15*E15</f>
        <v>25494.04</v>
      </c>
      <c r="G15" t="s">
        <v>33</v>
      </c>
    </row>
    <row r="16" ht="9.9" customHeight="1" spans="1:6">
      <c r="A16" s="148"/>
      <c r="B16" s="146"/>
      <c r="C16" s="143"/>
      <c r="D16" s="139"/>
      <c r="E16" s="139"/>
      <c r="F16" s="147"/>
    </row>
    <row r="17" spans="1:6">
      <c r="A17" s="148">
        <v>3</v>
      </c>
      <c r="B17" s="146" t="str">
        <f>BANHEIROS!B26</f>
        <v>MOVIMENTO DOS SOLOS</v>
      </c>
      <c r="C17" s="143">
        <f>BANHEIROS!G33</f>
        <v>5742.51</v>
      </c>
      <c r="D17" s="139">
        <f t="shared" si="0"/>
        <v>0.0165106953755125</v>
      </c>
      <c r="E17" s="139">
        <v>1</v>
      </c>
      <c r="F17" s="147">
        <f t="shared" ref="F17:F41" si="1">C17*E17</f>
        <v>5742.51</v>
      </c>
    </row>
    <row r="18" ht="9.9" customHeight="1" spans="1:6">
      <c r="A18" s="148"/>
      <c r="B18" s="146"/>
      <c r="C18" s="143"/>
      <c r="D18" s="139"/>
      <c r="E18" s="139"/>
      <c r="F18" s="147"/>
    </row>
    <row r="19" spans="1:6">
      <c r="A19" s="148">
        <v>4</v>
      </c>
      <c r="B19" s="146" t="str">
        <f>BANHEIROS!B34</f>
        <v>INFRA-ESTRUTURA</v>
      </c>
      <c r="C19" s="143">
        <f>BANHEIROS!G41</f>
        <v>25497.26</v>
      </c>
      <c r="D19" s="139">
        <f t="shared" si="0"/>
        <v>0.0733089699051878</v>
      </c>
      <c r="E19" s="139">
        <v>1</v>
      </c>
      <c r="F19" s="147">
        <f t="shared" si="1"/>
        <v>25497.26</v>
      </c>
    </row>
    <row r="20" ht="9.9" customHeight="1" spans="1:6">
      <c r="A20" s="148"/>
      <c r="B20" s="146"/>
      <c r="C20" s="143"/>
      <c r="D20" s="139"/>
      <c r="E20" s="139"/>
      <c r="F20" s="147"/>
    </row>
    <row r="21" spans="1:6">
      <c r="A21" s="148">
        <v>5</v>
      </c>
      <c r="B21" s="146" t="str">
        <f>BANHEIROS!B42</f>
        <v>MESO E SUPER-ESTRUTURA</v>
      </c>
      <c r="C21" s="143">
        <f>BANHEIROS!G54</f>
        <v>26823.26</v>
      </c>
      <c r="D21" s="139">
        <f t="shared" si="0"/>
        <v>0.0771214459945511</v>
      </c>
      <c r="E21" s="139">
        <v>1</v>
      </c>
      <c r="F21" s="147">
        <f t="shared" si="1"/>
        <v>26823.26</v>
      </c>
    </row>
    <row r="22" ht="9.9" customHeight="1" spans="1:6">
      <c r="A22" s="148"/>
      <c r="B22" s="146"/>
      <c r="C22" s="143"/>
      <c r="D22" s="139"/>
      <c r="E22" s="139"/>
      <c r="F22" s="147"/>
    </row>
    <row r="23" spans="1:6">
      <c r="A23" s="148">
        <v>6</v>
      </c>
      <c r="B23" s="146" t="str">
        <f>BANHEIROS!B55</f>
        <v>ELEMENTOS DE VEDAÇÃO</v>
      </c>
      <c r="C23" s="143">
        <f>BANHEIROS!G57</f>
        <v>25200.44</v>
      </c>
      <c r="D23" s="139">
        <f t="shared" si="0"/>
        <v>0.0724555617959534</v>
      </c>
      <c r="E23" s="139">
        <v>1</v>
      </c>
      <c r="F23" s="147">
        <f t="shared" si="1"/>
        <v>25200.44</v>
      </c>
    </row>
    <row r="24" ht="9.9" customHeight="1" spans="1:6">
      <c r="A24" s="148"/>
      <c r="B24" s="146"/>
      <c r="C24" s="143"/>
      <c r="D24" s="139"/>
      <c r="E24" s="139"/>
      <c r="F24" s="147"/>
    </row>
    <row r="25" spans="1:6">
      <c r="A25" s="148">
        <v>7</v>
      </c>
      <c r="B25" s="146" t="str">
        <f>BANHEIROS!B58</f>
        <v>COBERTURA</v>
      </c>
      <c r="C25" s="143">
        <f>BANHEIROS!G66</f>
        <v>33462.52</v>
      </c>
      <c r="D25" s="139">
        <f t="shared" si="0"/>
        <v>0.096210450520242</v>
      </c>
      <c r="E25" s="139">
        <v>1</v>
      </c>
      <c r="F25" s="147">
        <f t="shared" si="1"/>
        <v>33462.52</v>
      </c>
    </row>
    <row r="26" ht="9.9" customHeight="1" spans="1:6">
      <c r="A26" s="148"/>
      <c r="B26" s="146"/>
      <c r="C26" s="143"/>
      <c r="D26" s="139"/>
      <c r="E26" s="139"/>
      <c r="F26" s="147"/>
    </row>
    <row r="27" spans="1:6">
      <c r="A27" s="148">
        <v>8</v>
      </c>
      <c r="B27" s="146" t="str">
        <f>BANHEIROS!B67</f>
        <v>ESQUADRIAS/FERRAGENS</v>
      </c>
      <c r="C27" s="143">
        <f>BANHEIROS!G73</f>
        <v>20251.37</v>
      </c>
      <c r="D27" s="139">
        <f t="shared" si="0"/>
        <v>0.0582261417057685</v>
      </c>
      <c r="E27" s="139">
        <v>1</v>
      </c>
      <c r="F27" s="147">
        <f t="shared" si="1"/>
        <v>20251.37</v>
      </c>
    </row>
    <row r="28" ht="9.9" customHeight="1" spans="1:6">
      <c r="A28" s="148"/>
      <c r="B28" s="146"/>
      <c r="C28" s="143"/>
      <c r="D28" s="139"/>
      <c r="E28" s="139"/>
      <c r="F28" s="147"/>
    </row>
    <row r="29" spans="1:6">
      <c r="A29" s="148">
        <v>9</v>
      </c>
      <c r="B29" s="382" t="str">
        <f>BANHEIROS!B74</f>
        <v>REVESTIMENTO DE PAREDE E TETO</v>
      </c>
      <c r="C29" s="143">
        <f>BANHEIROS!G80</f>
        <v>41030.73</v>
      </c>
      <c r="D29" s="139">
        <f t="shared" si="0"/>
        <v>0.117970344686366</v>
      </c>
      <c r="E29" s="139">
        <v>1</v>
      </c>
      <c r="F29" s="147">
        <f t="shared" si="1"/>
        <v>41030.73</v>
      </c>
    </row>
    <row r="30" ht="9.9" customHeight="1" spans="1:6">
      <c r="A30" s="148"/>
      <c r="B30" s="146"/>
      <c r="C30" s="143"/>
      <c r="D30" s="139"/>
      <c r="E30" s="139"/>
      <c r="F30" s="147"/>
    </row>
    <row r="31" spans="1:6">
      <c r="A31" s="148">
        <v>10</v>
      </c>
      <c r="B31" s="149" t="str">
        <f>BANHEIROS!B81</f>
        <v>PISOS RODAPÉS SOLEIRAS E PEITORIS</v>
      </c>
      <c r="C31" s="143">
        <f>BANHEIROS!G87</f>
        <v>23433.41</v>
      </c>
      <c r="D31" s="139">
        <f t="shared" si="0"/>
        <v>0.0673750492588587</v>
      </c>
      <c r="E31" s="139">
        <v>1</v>
      </c>
      <c r="F31" s="147">
        <f t="shared" si="1"/>
        <v>23433.41</v>
      </c>
    </row>
    <row r="32" ht="9.9" customHeight="1" spans="1:6">
      <c r="A32" s="148"/>
      <c r="B32" s="149"/>
      <c r="C32" s="143"/>
      <c r="D32" s="139"/>
      <c r="E32" s="139"/>
      <c r="F32" s="147"/>
    </row>
    <row r="33" spans="1:6">
      <c r="A33" s="148">
        <v>11</v>
      </c>
      <c r="B33" s="149" t="str">
        <f>BANHEIROS!B88</f>
        <v>PINTURA</v>
      </c>
      <c r="C33" s="143">
        <f>BANHEIROS!G92</f>
        <v>5339.75</v>
      </c>
      <c r="D33" s="139">
        <f t="shared" si="0"/>
        <v>0.0153526917029997</v>
      </c>
      <c r="E33" s="139">
        <v>1</v>
      </c>
      <c r="F33" s="147">
        <f t="shared" si="1"/>
        <v>5339.75</v>
      </c>
    </row>
    <row r="34" ht="9.9" customHeight="1" spans="1:6">
      <c r="A34" s="148"/>
      <c r="B34" s="149"/>
      <c r="C34" s="143"/>
      <c r="D34" s="139"/>
      <c r="E34" s="139"/>
      <c r="F34" s="147"/>
    </row>
    <row r="35" spans="1:6">
      <c r="A35" s="148">
        <v>12</v>
      </c>
      <c r="B35" s="146" t="str">
        <f>BANHEIROS!B93</f>
        <v>SERVIÇOS COMPLEMENTARES</v>
      </c>
      <c r="C35" s="143">
        <f>BANHEIROS!G98</f>
        <v>36177.28</v>
      </c>
      <c r="D35" s="139">
        <f t="shared" si="0"/>
        <v>0.10401584839985</v>
      </c>
      <c r="E35" s="139">
        <v>1</v>
      </c>
      <c r="F35" s="147">
        <f t="shared" si="1"/>
        <v>36177.28</v>
      </c>
    </row>
    <row r="36" ht="9.9" customHeight="1" spans="1:6">
      <c r="A36" s="148"/>
      <c r="B36" s="146"/>
      <c r="C36" s="143"/>
      <c r="D36" s="139"/>
      <c r="E36" s="139"/>
      <c r="F36" s="147"/>
    </row>
    <row r="37" spans="1:6">
      <c r="A37" s="148">
        <v>13</v>
      </c>
      <c r="B37" s="149" t="str">
        <f>BANHEIROS!B99</f>
        <v>INSTALAÇÕES ELÉTRICAS</v>
      </c>
      <c r="C37" s="143">
        <f>BANHEIROS!G110</f>
        <v>3114.01</v>
      </c>
      <c r="D37" s="139">
        <f t="shared" si="0"/>
        <v>0.0089533097036487</v>
      </c>
      <c r="E37" s="139">
        <v>1</v>
      </c>
      <c r="F37" s="147">
        <f t="shared" si="1"/>
        <v>3114.01</v>
      </c>
    </row>
    <row r="38" ht="9.9" customHeight="1" spans="1:6">
      <c r="A38" s="148"/>
      <c r="B38" s="149"/>
      <c r="C38" s="143"/>
      <c r="D38" s="139"/>
      <c r="E38" s="139"/>
      <c r="F38" s="147"/>
    </row>
    <row r="39" spans="1:6">
      <c r="A39" s="148">
        <v>14</v>
      </c>
      <c r="B39" s="146" t="str">
        <f>BANHEIROS!B111</f>
        <v>INSTALAÇÕES HIDROSSANITÁRIA</v>
      </c>
      <c r="C39" s="143">
        <f>BANHEIROS!G188</f>
        <v>46343.38</v>
      </c>
      <c r="D39" s="139">
        <f t="shared" si="0"/>
        <v>0.133245119268685</v>
      </c>
      <c r="E39" s="139">
        <v>1</v>
      </c>
      <c r="F39" s="147">
        <f t="shared" si="1"/>
        <v>46343.38</v>
      </c>
    </row>
    <row r="40" ht="9.9" customHeight="1" spans="1:6">
      <c r="A40" s="148"/>
      <c r="B40" s="146"/>
      <c r="C40" s="143"/>
      <c r="D40" s="139"/>
      <c r="E40" s="139"/>
      <c r="F40" s="147"/>
    </row>
    <row r="41" spans="1:6">
      <c r="A41" s="148">
        <v>15</v>
      </c>
      <c r="B41" s="146" t="str">
        <f>BANHEIROS!B189</f>
        <v>LIMPEZA DE OBRA</v>
      </c>
      <c r="C41" s="143">
        <f>BANHEIROS!G193</f>
        <v>1870.95</v>
      </c>
      <c r="D41" s="139">
        <f t="shared" si="0"/>
        <v>0.00537930025595343</v>
      </c>
      <c r="E41" s="139">
        <v>1</v>
      </c>
      <c r="F41" s="147">
        <f t="shared" si="1"/>
        <v>1870.95</v>
      </c>
    </row>
    <row r="42" ht="9.9" customHeight="1" spans="1:6">
      <c r="A42" s="150"/>
      <c r="B42" s="151"/>
      <c r="C42" s="152"/>
      <c r="D42" s="153"/>
      <c r="E42" s="154"/>
      <c r="F42" s="155"/>
    </row>
    <row r="43" ht="15.75" spans="1:6">
      <c r="A43" s="156" t="s">
        <v>391</v>
      </c>
      <c r="B43" s="156"/>
      <c r="C43" s="157">
        <f>SUM(C13:C42)</f>
        <v>347805.46</v>
      </c>
      <c r="D43" s="158">
        <f>SUM(D13:D41)</f>
        <v>1</v>
      </c>
      <c r="E43" s="158">
        <v>1</v>
      </c>
      <c r="F43" s="157">
        <f>SUM(F13:F41)</f>
        <v>347805.46</v>
      </c>
    </row>
    <row r="44" spans="1:6">
      <c r="A44" s="159"/>
      <c r="B44" s="160"/>
      <c r="C44" s="160"/>
      <c r="D44" s="160"/>
      <c r="E44" s="160"/>
      <c r="F44" s="160"/>
    </row>
    <row r="46" spans="1:2">
      <c r="A46" s="107" t="s">
        <v>339</v>
      </c>
      <c r="B46" s="107" t="s">
        <v>340</v>
      </c>
    </row>
    <row r="47" spans="1:2">
      <c r="A47" s="107"/>
      <c r="B47" s="107" t="s">
        <v>341</v>
      </c>
    </row>
  </sheetData>
  <mergeCells count="5">
    <mergeCell ref="C11:D11"/>
    <mergeCell ref="E11:F11"/>
    <mergeCell ref="A43:B43"/>
    <mergeCell ref="B1:B2"/>
    <mergeCell ref="C1:F5"/>
  </mergeCells>
  <pageMargins left="0.511811023622047" right="0.511811023622047" top="0.78740157480315" bottom="0.78740157480315" header="0.31496062992126" footer="0.31496062992126"/>
  <pageSetup paperSize="9" scale="43" fitToHeight="0" orientation="portrait" horizontalDpi="360" verticalDpi="36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4"/>
  <sheetViews>
    <sheetView tabSelected="1" zoomScale="86" zoomScaleNormal="86" workbookViewId="0">
      <selection activeCell="C20" sqref="C20"/>
    </sheetView>
  </sheetViews>
  <sheetFormatPr defaultColWidth="9" defaultRowHeight="15"/>
  <cols>
    <col min="1" max="1" width="16.8857142857143" customWidth="1"/>
    <col min="2" max="2" width="40.1047619047619" customWidth="1"/>
    <col min="3" max="3" width="14.6666666666667" customWidth="1"/>
    <col min="4" max="4" width="9.43809523809524" customWidth="1"/>
    <col min="5" max="5" width="14.3333333333333" customWidth="1"/>
    <col min="6" max="6" width="7.66666666666667" customWidth="1"/>
    <col min="7" max="7" width="15.6666666666667" customWidth="1"/>
    <col min="8" max="8" width="7.66666666666667" customWidth="1"/>
    <col min="9" max="9" width="15.8857142857143" customWidth="1"/>
    <col min="10" max="10" width="7.66666666666667" customWidth="1"/>
    <col min="11" max="11" width="15.8857142857143" customWidth="1"/>
    <col min="12" max="12" width="8" customWidth="1"/>
    <col min="13" max="13" width="15.6666666666667" customWidth="1"/>
    <col min="14" max="14" width="9" customWidth="1"/>
  </cols>
  <sheetData>
    <row r="1" ht="14.4" customHeight="1" spans="1:14">
      <c r="A1" s="45"/>
      <c r="B1" s="2" t="s">
        <v>0</v>
      </c>
      <c r="C1" s="46"/>
      <c r="D1" s="46"/>
      <c r="E1" s="46"/>
      <c r="F1" s="46"/>
      <c r="G1" s="3"/>
      <c r="H1" s="47" t="s">
        <v>392</v>
      </c>
      <c r="I1" s="108"/>
      <c r="J1" s="108"/>
      <c r="K1" s="108"/>
      <c r="L1" s="108"/>
      <c r="M1" s="108"/>
      <c r="N1" s="109"/>
    </row>
    <row r="2" ht="14.4" customHeight="1" spans="1:14">
      <c r="A2" s="48"/>
      <c r="B2" s="5"/>
      <c r="C2" s="49"/>
      <c r="D2" s="49"/>
      <c r="E2" s="49"/>
      <c r="F2" s="49"/>
      <c r="G2" s="6"/>
      <c r="H2" s="8"/>
      <c r="I2" s="50"/>
      <c r="J2" s="50"/>
      <c r="K2" s="50"/>
      <c r="L2" s="50"/>
      <c r="M2" s="50"/>
      <c r="N2" s="9"/>
    </row>
    <row r="3" customHeight="1" spans="1:14">
      <c r="A3" s="48"/>
      <c r="B3" s="8" t="s">
        <v>2</v>
      </c>
      <c r="C3" s="50"/>
      <c r="D3" s="50"/>
      <c r="E3" s="50"/>
      <c r="F3" s="50"/>
      <c r="G3" s="9"/>
      <c r="H3" s="8"/>
      <c r="I3" s="50"/>
      <c r="J3" s="50"/>
      <c r="K3" s="50"/>
      <c r="L3" s="50"/>
      <c r="M3" s="50"/>
      <c r="N3" s="9"/>
    </row>
    <row r="4" customHeight="1" spans="1:14">
      <c r="A4" s="48"/>
      <c r="B4" s="10" t="s">
        <v>3</v>
      </c>
      <c r="C4" s="51"/>
      <c r="D4" s="51"/>
      <c r="E4" s="51"/>
      <c r="F4" s="51"/>
      <c r="G4" s="11"/>
      <c r="H4" s="8"/>
      <c r="I4" s="50"/>
      <c r="J4" s="50"/>
      <c r="K4" s="50"/>
      <c r="L4" s="50"/>
      <c r="M4" s="50"/>
      <c r="N4" s="9"/>
    </row>
    <row r="5" ht="15.75" customHeight="1" spans="1:14">
      <c r="A5" s="48"/>
      <c r="B5" s="12" t="s">
        <v>4</v>
      </c>
      <c r="C5" s="52"/>
      <c r="D5" s="52"/>
      <c r="E5" s="52"/>
      <c r="F5" s="52"/>
      <c r="G5" s="13"/>
      <c r="H5" s="53"/>
      <c r="I5" s="110"/>
      <c r="J5" s="110"/>
      <c r="K5" s="110"/>
      <c r="L5" s="110"/>
      <c r="M5" s="110"/>
      <c r="N5" s="111"/>
    </row>
    <row r="6" spans="1:14">
      <c r="A6" s="15" t="s">
        <v>5</v>
      </c>
      <c r="B6" s="54" t="str">
        <f>BANHEIROS!B6</f>
        <v>AMPLIAÇÃO DA ESCOLA MUNICIPAL ALCIDES FERREIRA PRIMO</v>
      </c>
      <c r="C6" s="55"/>
      <c r="D6" s="56"/>
      <c r="E6" s="56"/>
      <c r="F6" s="56"/>
      <c r="G6" s="56"/>
      <c r="H6" s="57"/>
      <c r="I6" s="57"/>
      <c r="J6" s="57"/>
      <c r="K6" s="57"/>
      <c r="L6" s="57"/>
      <c r="M6" s="57"/>
      <c r="N6" s="22"/>
    </row>
    <row r="7" spans="1:15">
      <c r="A7" s="18" t="s">
        <v>7</v>
      </c>
      <c r="B7" s="58" t="str">
        <f>BANHEIROS!B7</f>
        <v>RUA JEQUITIBÁ, QUADRA 05, DAMA DE OURO II</v>
      </c>
      <c r="C7" s="59"/>
      <c r="D7" s="57"/>
      <c r="E7" s="57"/>
      <c r="F7" s="57"/>
      <c r="G7" s="57"/>
      <c r="H7" s="57"/>
      <c r="I7" s="57"/>
      <c r="J7" s="57"/>
      <c r="K7" s="57"/>
      <c r="L7" s="57"/>
      <c r="M7" s="57"/>
      <c r="N7" s="22"/>
      <c r="O7" t="s">
        <v>33</v>
      </c>
    </row>
    <row r="8" spans="1:14">
      <c r="A8" s="18" t="s">
        <v>9</v>
      </c>
      <c r="B8" s="60" t="str">
        <f>BANHEIROS!B8</f>
        <v>92,61m²</v>
      </c>
      <c r="C8" s="59"/>
      <c r="D8" s="57"/>
      <c r="E8" s="57"/>
      <c r="F8" s="57"/>
      <c r="G8" s="57"/>
      <c r="H8" s="57"/>
      <c r="I8" s="57"/>
      <c r="J8" s="57"/>
      <c r="K8" s="57"/>
      <c r="L8" s="57"/>
      <c r="M8" s="57"/>
      <c r="N8" s="22"/>
    </row>
    <row r="9" ht="15.75" spans="1:14">
      <c r="A9" s="18" t="s">
        <v>11</v>
      </c>
      <c r="B9" s="58" t="s">
        <v>0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22"/>
    </row>
    <row r="10" ht="15.75" spans="1:14">
      <c r="A10" s="23" t="s">
        <v>14</v>
      </c>
      <c r="B10" s="24" t="str">
        <f>BANHEIROS!B10</f>
        <v>01.614.517/0001-33</v>
      </c>
      <c r="C10" s="52"/>
      <c r="D10" s="61"/>
      <c r="E10" s="62" t="s">
        <v>393</v>
      </c>
      <c r="F10" s="63"/>
      <c r="G10" s="63"/>
      <c r="H10" s="63"/>
      <c r="I10" s="63"/>
      <c r="J10" s="63"/>
      <c r="K10" s="63"/>
      <c r="L10" s="63"/>
      <c r="M10" s="63"/>
      <c r="N10" s="112"/>
    </row>
    <row r="11" spans="1:14">
      <c r="A11" s="64" t="s">
        <v>19</v>
      </c>
      <c r="B11" s="65" t="s">
        <v>20</v>
      </c>
      <c r="C11" s="65" t="s">
        <v>383</v>
      </c>
      <c r="D11" s="66" t="s">
        <v>394</v>
      </c>
      <c r="E11" s="67" t="s">
        <v>395</v>
      </c>
      <c r="F11" s="68"/>
      <c r="G11" s="69" t="s">
        <v>396</v>
      </c>
      <c r="H11" s="70"/>
      <c r="I11" s="69" t="s">
        <v>397</v>
      </c>
      <c r="J11" s="70"/>
      <c r="K11" s="69" t="s">
        <v>398</v>
      </c>
      <c r="L11" s="70"/>
      <c r="M11" s="69" t="s">
        <v>399</v>
      </c>
      <c r="N11" s="70"/>
    </row>
    <row r="12" ht="15.75" spans="1:14">
      <c r="A12" s="71"/>
      <c r="B12" s="72"/>
      <c r="C12" s="72"/>
      <c r="D12" s="73" t="s">
        <v>400</v>
      </c>
      <c r="E12" s="74" t="s">
        <v>401</v>
      </c>
      <c r="F12" s="75" t="s">
        <v>402</v>
      </c>
      <c r="G12" s="76" t="s">
        <v>401</v>
      </c>
      <c r="H12" s="77" t="s">
        <v>402</v>
      </c>
      <c r="I12" s="76" t="s">
        <v>401</v>
      </c>
      <c r="J12" s="77" t="s">
        <v>402</v>
      </c>
      <c r="K12" s="76" t="s">
        <v>401</v>
      </c>
      <c r="L12" s="77" t="s">
        <v>402</v>
      </c>
      <c r="M12" s="76" t="s">
        <v>401</v>
      </c>
      <c r="N12" s="77" t="s">
        <v>402</v>
      </c>
    </row>
    <row r="13" spans="1:16">
      <c r="A13" s="78">
        <v>1</v>
      </c>
      <c r="B13" s="79" t="str">
        <f>'RESUMO PLAN. 2'!B13</f>
        <v>ADMINISTRAÇÃO DE OBRA</v>
      </c>
      <c r="C13" s="80">
        <f>'RESUMO PLAN. 2'!C13</f>
        <v>28024.55</v>
      </c>
      <c r="D13" s="81">
        <f t="shared" ref="D13:D28" si="0">C13/$C$28</f>
        <v>0.0805753595702609</v>
      </c>
      <c r="E13" s="82">
        <f t="shared" ref="E13:E27" si="1">C13*F13</f>
        <v>5175.03409923516</v>
      </c>
      <c r="F13" s="83">
        <f>(SUM(E14:E27))/(SUM($C$14:$C$27))</f>
        <v>0.184660738503746</v>
      </c>
      <c r="G13" s="84">
        <f t="shared" ref="G13:G27" si="2">C13*H13</f>
        <v>5791.24604178522</v>
      </c>
      <c r="H13" s="83">
        <f>(SUM(G14:G27))/(SUM($C$14:$C$27))</f>
        <v>0.206649028861667</v>
      </c>
      <c r="I13" s="84">
        <f t="shared" ref="I13:I27" si="3">C13*J13</f>
        <v>6534.39723146873</v>
      </c>
      <c r="J13" s="83">
        <f>(SUM(I14:I27))/(SUM($C$14:$C$27))</f>
        <v>0.233166892295103</v>
      </c>
      <c r="K13" s="84">
        <f t="shared" ref="K13:K27" si="4">C13*L13</f>
        <v>7068.54317873393</v>
      </c>
      <c r="L13" s="83">
        <f>(SUM(K14:K27))/(SUM($C$14:$C$27))</f>
        <v>0.25222682179496</v>
      </c>
      <c r="M13" s="84">
        <f>C13*N13</f>
        <v>3455.32944877696</v>
      </c>
      <c r="N13" s="88">
        <f>(SUM(M14:M27))/(SUM($C$14:$C$27))</f>
        <v>0.123296518544525</v>
      </c>
      <c r="P13" s="113"/>
    </row>
    <row r="14" spans="1:14">
      <c r="A14" s="78">
        <v>2</v>
      </c>
      <c r="B14" s="79" t="str">
        <f>'RESUMO PLAN. 2'!B15</f>
        <v>SERVIÇOS PRELIMINARES</v>
      </c>
      <c r="C14" s="80">
        <f>'RESUMO PLAN. 2'!C15</f>
        <v>25494.04</v>
      </c>
      <c r="D14" s="81">
        <f t="shared" si="0"/>
        <v>0.0732997118561624</v>
      </c>
      <c r="E14" s="82">
        <f t="shared" ref="E14" si="5">C14*F14</f>
        <v>25494.04</v>
      </c>
      <c r="F14" s="85">
        <v>1</v>
      </c>
      <c r="G14" s="84">
        <f t="shared" ref="G14" si="6">C14*H14</f>
        <v>0</v>
      </c>
      <c r="H14" s="85"/>
      <c r="I14" s="84">
        <f t="shared" ref="I14" si="7">C14*J14</f>
        <v>0</v>
      </c>
      <c r="J14" s="85"/>
      <c r="K14" s="84">
        <f t="shared" ref="K14" si="8">C14*L14</f>
        <v>0</v>
      </c>
      <c r="L14" s="114"/>
      <c r="M14" s="84">
        <f t="shared" ref="M14:M27" si="9">C14*N14</f>
        <v>0</v>
      </c>
      <c r="N14" s="115"/>
    </row>
    <row r="15" spans="1:14">
      <c r="A15" s="78">
        <v>3</v>
      </c>
      <c r="B15" s="86" t="str">
        <f>'RESUMO PLAN. 2'!B17</f>
        <v>MOVIMENTO DOS SOLOS</v>
      </c>
      <c r="C15" s="87">
        <f>'RESUMO PLAN. 2'!C17</f>
        <v>5742.51</v>
      </c>
      <c r="D15" s="88">
        <f t="shared" si="0"/>
        <v>0.0165106953755125</v>
      </c>
      <c r="E15" s="82">
        <f t="shared" si="1"/>
        <v>5742.51</v>
      </c>
      <c r="F15" s="85">
        <v>1</v>
      </c>
      <c r="G15" s="84">
        <f t="shared" si="2"/>
        <v>0</v>
      </c>
      <c r="H15" s="85"/>
      <c r="I15" s="84">
        <f t="shared" si="3"/>
        <v>0</v>
      </c>
      <c r="J15" s="85"/>
      <c r="K15" s="84">
        <f t="shared" si="4"/>
        <v>0</v>
      </c>
      <c r="L15" s="114"/>
      <c r="M15" s="84">
        <f t="shared" si="9"/>
        <v>0</v>
      </c>
      <c r="N15" s="115"/>
    </row>
    <row r="16" spans="1:14">
      <c r="A16" s="78">
        <v>4</v>
      </c>
      <c r="B16" s="86" t="str">
        <f>'RESUMO PLAN. 2'!B19</f>
        <v>INFRA-ESTRUTURA</v>
      </c>
      <c r="C16" s="87">
        <f>'RESUMO PLAN. 2'!C19</f>
        <v>25497.26</v>
      </c>
      <c r="D16" s="88">
        <f t="shared" si="0"/>
        <v>0.0733089699051878</v>
      </c>
      <c r="E16" s="82">
        <f t="shared" ref="E16:E17" si="10">C16*F16</f>
        <v>25497.26</v>
      </c>
      <c r="F16" s="85">
        <v>1</v>
      </c>
      <c r="G16" s="84">
        <f t="shared" ref="G16:G17" si="11">C16*H16</f>
        <v>0</v>
      </c>
      <c r="H16" s="85"/>
      <c r="I16" s="84">
        <f t="shared" ref="I16:I17" si="12">C16*J16</f>
        <v>0</v>
      </c>
      <c r="J16" s="85"/>
      <c r="K16" s="84">
        <f t="shared" ref="K16:K17" si="13">C16*L16</f>
        <v>0</v>
      </c>
      <c r="L16" s="114"/>
      <c r="M16" s="84">
        <f t="shared" si="9"/>
        <v>0</v>
      </c>
      <c r="N16" s="115"/>
    </row>
    <row r="17" spans="1:14">
      <c r="A17" s="78">
        <v>5</v>
      </c>
      <c r="B17" s="86" t="str">
        <f>'RESUMO PLAN. 2'!B21</f>
        <v>MESO E SUPER-ESTRUTURA</v>
      </c>
      <c r="C17" s="87">
        <f>'RESUMO PLAN. 2'!C21</f>
        <v>26823.26</v>
      </c>
      <c r="D17" s="88">
        <f t="shared" si="0"/>
        <v>0.0771214459945511</v>
      </c>
      <c r="E17" s="82">
        <f t="shared" si="10"/>
        <v>0</v>
      </c>
      <c r="F17" s="85"/>
      <c r="G17" s="84">
        <f t="shared" si="11"/>
        <v>26823.26</v>
      </c>
      <c r="H17" s="85">
        <v>1</v>
      </c>
      <c r="I17" s="84">
        <f t="shared" si="12"/>
        <v>0</v>
      </c>
      <c r="J17" s="85"/>
      <c r="K17" s="84">
        <f t="shared" si="13"/>
        <v>0</v>
      </c>
      <c r="L17" s="114"/>
      <c r="M17" s="84">
        <f t="shared" si="9"/>
        <v>0</v>
      </c>
      <c r="N17" s="115"/>
    </row>
    <row r="18" spans="1:14">
      <c r="A18" s="78">
        <v>6</v>
      </c>
      <c r="B18" s="86" t="str">
        <f>'RESUMO PLAN. 2'!B23</f>
        <v>ELEMENTOS DE VEDAÇÃO</v>
      </c>
      <c r="C18" s="87">
        <f>'RESUMO PLAN. 2'!C23</f>
        <v>25200.44</v>
      </c>
      <c r="D18" s="88">
        <f t="shared" si="0"/>
        <v>0.0724555617959534</v>
      </c>
      <c r="E18" s="82">
        <f t="shared" si="1"/>
        <v>0</v>
      </c>
      <c r="F18" s="85"/>
      <c r="G18" s="84">
        <f t="shared" si="2"/>
        <v>25200.44</v>
      </c>
      <c r="H18" s="85">
        <v>1</v>
      </c>
      <c r="I18" s="84">
        <f t="shared" si="3"/>
        <v>0</v>
      </c>
      <c r="J18" s="85"/>
      <c r="K18" s="84">
        <f t="shared" si="4"/>
        <v>0</v>
      </c>
      <c r="L18" s="114"/>
      <c r="M18" s="84">
        <f t="shared" si="9"/>
        <v>0</v>
      </c>
      <c r="N18" s="115"/>
    </row>
    <row r="19" spans="1:14">
      <c r="A19" s="78">
        <v>7</v>
      </c>
      <c r="B19" s="86" t="str">
        <f>'RESUMO PLAN. 2'!B25</f>
        <v>COBERTURA</v>
      </c>
      <c r="C19" s="87">
        <f>'RESUMO PLAN. 2'!C25</f>
        <v>33462.52</v>
      </c>
      <c r="D19" s="88">
        <f t="shared" si="0"/>
        <v>0.096210450520242</v>
      </c>
      <c r="E19" s="82">
        <f t="shared" si="1"/>
        <v>0</v>
      </c>
      <c r="F19" s="85"/>
      <c r="G19" s="84">
        <f t="shared" si="2"/>
        <v>0</v>
      </c>
      <c r="H19" s="85"/>
      <c r="I19" s="84">
        <f t="shared" si="3"/>
        <v>33462.52</v>
      </c>
      <c r="J19" s="85">
        <v>1</v>
      </c>
      <c r="K19" s="84">
        <f t="shared" si="4"/>
        <v>0</v>
      </c>
      <c r="L19" s="114"/>
      <c r="M19" s="84">
        <f t="shared" si="9"/>
        <v>0</v>
      </c>
      <c r="N19" s="115"/>
    </row>
    <row r="20" spans="1:14">
      <c r="A20" s="78">
        <v>8</v>
      </c>
      <c r="B20" s="86" t="str">
        <f>'RESUMO PLAN. 2'!B27</f>
        <v>ESQUADRIAS/FERRAGENS</v>
      </c>
      <c r="C20" s="87">
        <f>'RESUMO PLAN. 2'!C27</f>
        <v>20251.37</v>
      </c>
      <c r="D20" s="88">
        <f t="shared" si="0"/>
        <v>0.0582261417057685</v>
      </c>
      <c r="E20" s="82">
        <f t="shared" si="1"/>
        <v>0</v>
      </c>
      <c r="F20" s="85"/>
      <c r="G20" s="84">
        <f t="shared" si="2"/>
        <v>0</v>
      </c>
      <c r="H20" s="85"/>
      <c r="I20" s="84">
        <f t="shared" si="3"/>
        <v>0</v>
      </c>
      <c r="J20" s="85"/>
      <c r="K20" s="84">
        <f t="shared" si="4"/>
        <v>0</v>
      </c>
      <c r="L20" s="114"/>
      <c r="M20" s="84">
        <f t="shared" si="9"/>
        <v>20251.37</v>
      </c>
      <c r="N20" s="115">
        <v>1</v>
      </c>
    </row>
    <row r="21" spans="1:14">
      <c r="A21" s="78">
        <v>9</v>
      </c>
      <c r="B21" s="86" t="str">
        <f>'RESUMO PLAN. 2'!B29</f>
        <v>REVESTIMENTO DE PAREDE E TETO</v>
      </c>
      <c r="C21" s="87">
        <f>'RESUMO PLAN. 2'!C29</f>
        <v>41030.73</v>
      </c>
      <c r="D21" s="88">
        <f t="shared" si="0"/>
        <v>0.117970344686366</v>
      </c>
      <c r="E21" s="82">
        <f t="shared" si="1"/>
        <v>0</v>
      </c>
      <c r="F21" s="85"/>
      <c r="G21" s="84">
        <f t="shared" si="2"/>
        <v>0</v>
      </c>
      <c r="H21" s="85"/>
      <c r="I21" s="84">
        <f t="shared" si="3"/>
        <v>14360.7555</v>
      </c>
      <c r="J21" s="85">
        <v>0.35</v>
      </c>
      <c r="K21" s="84">
        <f t="shared" si="4"/>
        <v>16412.292</v>
      </c>
      <c r="L21" s="114">
        <v>0.4</v>
      </c>
      <c r="M21" s="84">
        <f t="shared" si="9"/>
        <v>10257.6825</v>
      </c>
      <c r="N21" s="115">
        <v>0.25</v>
      </c>
    </row>
    <row r="22" spans="1:14">
      <c r="A22" s="78">
        <v>10</v>
      </c>
      <c r="B22" s="86" t="str">
        <f>'RESUMO PLAN. 2'!B31</f>
        <v>PISOS RODAPÉS SOLEIRAS E PEITORIS</v>
      </c>
      <c r="C22" s="87">
        <f>'RESUMO PLAN. 2'!C31</f>
        <v>23433.41</v>
      </c>
      <c r="D22" s="88">
        <f t="shared" si="0"/>
        <v>0.0673750492588587</v>
      </c>
      <c r="E22" s="82">
        <f t="shared" si="1"/>
        <v>0</v>
      </c>
      <c r="F22" s="85"/>
      <c r="G22" s="84">
        <f t="shared" si="2"/>
        <v>0</v>
      </c>
      <c r="H22" s="85"/>
      <c r="I22" s="84">
        <f t="shared" si="3"/>
        <v>8201.6935</v>
      </c>
      <c r="J22" s="85">
        <v>0.35</v>
      </c>
      <c r="K22" s="84">
        <f t="shared" si="4"/>
        <v>15231.7165</v>
      </c>
      <c r="L22" s="114">
        <v>0.65</v>
      </c>
      <c r="M22" s="84">
        <f t="shared" si="9"/>
        <v>0</v>
      </c>
      <c r="N22" s="115"/>
    </row>
    <row r="23" spans="1:14">
      <c r="A23" s="78">
        <v>11</v>
      </c>
      <c r="B23" s="86" t="str">
        <f>'RESUMO PLAN. 2'!B33</f>
        <v>PINTURA</v>
      </c>
      <c r="C23" s="87">
        <f>'RESUMO PLAN. 2'!C33</f>
        <v>5339.75</v>
      </c>
      <c r="D23" s="88">
        <f t="shared" si="0"/>
        <v>0.0153526917029997</v>
      </c>
      <c r="E23" s="82">
        <f t="shared" si="1"/>
        <v>0</v>
      </c>
      <c r="F23" s="85"/>
      <c r="G23" s="84">
        <f t="shared" si="2"/>
        <v>0</v>
      </c>
      <c r="H23" s="85"/>
      <c r="I23" s="84">
        <f t="shared" si="3"/>
        <v>0</v>
      </c>
      <c r="J23" s="85"/>
      <c r="K23" s="84">
        <f t="shared" si="4"/>
        <v>0</v>
      </c>
      <c r="L23" s="114"/>
      <c r="M23" s="84">
        <f t="shared" si="9"/>
        <v>5339.75</v>
      </c>
      <c r="N23" s="115">
        <v>1</v>
      </c>
    </row>
    <row r="24" spans="1:14">
      <c r="A24" s="78">
        <v>12</v>
      </c>
      <c r="B24" s="86" t="str">
        <f>'RESUMO PLAN. 2'!B35</f>
        <v>SERVIÇOS COMPLEMENTARES</v>
      </c>
      <c r="C24" s="87">
        <f>'RESUMO PLAN. 2'!C35</f>
        <v>36177.28</v>
      </c>
      <c r="D24" s="88">
        <f t="shared" si="0"/>
        <v>0.10401584839985</v>
      </c>
      <c r="E24" s="82">
        <f t="shared" si="1"/>
        <v>0</v>
      </c>
      <c r="F24" s="85"/>
      <c r="G24" s="84">
        <f t="shared" si="2"/>
        <v>0</v>
      </c>
      <c r="H24" s="85"/>
      <c r="I24" s="84">
        <f t="shared" si="3"/>
        <v>0</v>
      </c>
      <c r="J24" s="85"/>
      <c r="K24" s="84">
        <f t="shared" si="4"/>
        <v>35091.9616</v>
      </c>
      <c r="L24" s="116">
        <v>0.97</v>
      </c>
      <c r="M24" s="84">
        <f t="shared" si="9"/>
        <v>1085.3184</v>
      </c>
      <c r="N24" s="115">
        <v>0.03</v>
      </c>
    </row>
    <row r="25" spans="1:14">
      <c r="A25" s="78">
        <v>13</v>
      </c>
      <c r="B25" s="86" t="str">
        <f>'RESUMO PLAN. 2'!B37</f>
        <v>INSTALAÇÕES ELÉTRICAS</v>
      </c>
      <c r="C25" s="87">
        <f>'RESUMO PLAN. 2'!C37</f>
        <v>3114.01</v>
      </c>
      <c r="D25" s="88">
        <f t="shared" si="0"/>
        <v>0.0089533097036487</v>
      </c>
      <c r="E25" s="82">
        <f t="shared" si="1"/>
        <v>0</v>
      </c>
      <c r="F25" s="85"/>
      <c r="G25" s="84">
        <f t="shared" si="2"/>
        <v>155.7005</v>
      </c>
      <c r="H25" s="85">
        <v>0.05</v>
      </c>
      <c r="I25" s="84">
        <f t="shared" si="3"/>
        <v>0</v>
      </c>
      <c r="J25" s="85"/>
      <c r="K25" s="84">
        <f t="shared" si="4"/>
        <v>2335.5075</v>
      </c>
      <c r="L25" s="114">
        <v>0.75</v>
      </c>
      <c r="M25" s="84">
        <f t="shared" si="9"/>
        <v>622.802</v>
      </c>
      <c r="N25" s="115">
        <v>0.2</v>
      </c>
    </row>
    <row r="26" spans="1:15">
      <c r="A26" s="78">
        <v>14</v>
      </c>
      <c r="B26" s="86" t="str">
        <f>'RESUMO PLAN. 2'!B39</f>
        <v>INSTALAÇÕES HIDROSSANITÁRIA</v>
      </c>
      <c r="C26" s="87">
        <f>'RESUMO PLAN. 2'!C39</f>
        <v>46343.38</v>
      </c>
      <c r="D26" s="88">
        <f t="shared" si="0"/>
        <v>0.133245119268685</v>
      </c>
      <c r="E26" s="82">
        <f t="shared" si="1"/>
        <v>2317.169</v>
      </c>
      <c r="F26" s="85">
        <v>0.05</v>
      </c>
      <c r="G26" s="84">
        <f t="shared" si="2"/>
        <v>13903.014</v>
      </c>
      <c r="H26" s="85">
        <v>0.3</v>
      </c>
      <c r="I26" s="84">
        <f t="shared" si="3"/>
        <v>18537.352</v>
      </c>
      <c r="J26" s="85">
        <v>0.4</v>
      </c>
      <c r="K26" s="84">
        <f t="shared" si="4"/>
        <v>11585.845</v>
      </c>
      <c r="L26" s="114">
        <v>0.25</v>
      </c>
      <c r="M26" s="84">
        <f t="shared" si="9"/>
        <v>0</v>
      </c>
      <c r="N26" s="115"/>
      <c r="O26" t="s">
        <v>33</v>
      </c>
    </row>
    <row r="27" spans="1:14">
      <c r="A27" s="78">
        <v>15</v>
      </c>
      <c r="B27" s="86" t="str">
        <f>'RESUMO PLAN. 2'!B41</f>
        <v>LIMPEZA DE OBRA</v>
      </c>
      <c r="C27" s="87">
        <f>'RESUMO PLAN. 2'!C41</f>
        <v>1870.95</v>
      </c>
      <c r="D27" s="88">
        <f t="shared" si="0"/>
        <v>0.00537930025595343</v>
      </c>
      <c r="E27" s="82">
        <f t="shared" si="1"/>
        <v>0</v>
      </c>
      <c r="F27" s="85"/>
      <c r="G27" s="84">
        <f t="shared" si="2"/>
        <v>0</v>
      </c>
      <c r="H27" s="85"/>
      <c r="I27" s="84">
        <f t="shared" si="3"/>
        <v>0</v>
      </c>
      <c r="J27" s="85"/>
      <c r="K27" s="84">
        <f t="shared" si="4"/>
        <v>0</v>
      </c>
      <c r="L27" s="114"/>
      <c r="M27" s="84">
        <f t="shared" si="9"/>
        <v>1870.95</v>
      </c>
      <c r="N27" s="115">
        <v>1</v>
      </c>
    </row>
    <row r="28" ht="15.75" spans="1:16">
      <c r="A28" s="89" t="s">
        <v>403</v>
      </c>
      <c r="B28" s="90"/>
      <c r="C28" s="91">
        <f>SUM(C13:C27)</f>
        <v>347805.46</v>
      </c>
      <c r="D28" s="92">
        <f t="shared" si="0"/>
        <v>1</v>
      </c>
      <c r="E28" s="93"/>
      <c r="F28" s="94"/>
      <c r="G28" s="95"/>
      <c r="H28" s="94"/>
      <c r="I28" s="95"/>
      <c r="J28" s="94"/>
      <c r="K28" s="95"/>
      <c r="L28" s="117"/>
      <c r="M28" s="118"/>
      <c r="N28" s="41"/>
      <c r="P28" t="s">
        <v>33</v>
      </c>
    </row>
    <row r="29" customHeight="1" spans="1:14">
      <c r="A29" s="96" t="s">
        <v>404</v>
      </c>
      <c r="B29" s="97"/>
      <c r="C29" s="98"/>
      <c r="D29" s="98"/>
      <c r="E29" s="99">
        <f>SUM(E13:E27)</f>
        <v>64226.0130992352</v>
      </c>
      <c r="F29" s="100">
        <f>E29/C28</f>
        <v>0.184660738503746</v>
      </c>
      <c r="G29" s="99">
        <f>SUM(G13:G27)</f>
        <v>71873.6605417852</v>
      </c>
      <c r="H29" s="100">
        <f>G29/C28</f>
        <v>0.206649028861667</v>
      </c>
      <c r="I29" s="99">
        <f>SUM(I13:I27)</f>
        <v>81096.7182314687</v>
      </c>
      <c r="J29" s="100">
        <f>I29/C28</f>
        <v>0.233166892295103</v>
      </c>
      <c r="K29" s="99">
        <f>SUM(K13:K27)</f>
        <v>87725.8657787339</v>
      </c>
      <c r="L29" s="119">
        <f>K29/C28</f>
        <v>0.25222682179496</v>
      </c>
      <c r="M29" s="99">
        <f>SUM(M13:M27)</f>
        <v>42883.202348777</v>
      </c>
      <c r="N29" s="120">
        <f>M29/C28</f>
        <v>0.123296518544525</v>
      </c>
    </row>
    <row r="30" ht="15.75" spans="1:14">
      <c r="A30" s="101" t="s">
        <v>405</v>
      </c>
      <c r="B30" s="102"/>
      <c r="C30" s="103"/>
      <c r="D30" s="104"/>
      <c r="E30" s="105">
        <f>E29</f>
        <v>64226.0130992352</v>
      </c>
      <c r="F30" s="106">
        <f>E30/C28</f>
        <v>0.184660738503746</v>
      </c>
      <c r="G30" s="105">
        <f>G29+E30</f>
        <v>136099.67364102</v>
      </c>
      <c r="H30" s="106">
        <f>G30/C28</f>
        <v>0.391309767365413</v>
      </c>
      <c r="I30" s="105">
        <f>I29+G30</f>
        <v>217196.391872489</v>
      </c>
      <c r="J30" s="106">
        <f>I30/C28</f>
        <v>0.624476659660516</v>
      </c>
      <c r="K30" s="105">
        <f>K29+I30</f>
        <v>304922.257651223</v>
      </c>
      <c r="L30" s="121">
        <f>K30/C28</f>
        <v>0.876703481455475</v>
      </c>
      <c r="M30" s="105">
        <f>M29+K30</f>
        <v>347805.46</v>
      </c>
      <c r="N30" s="122">
        <f>M30/C28</f>
        <v>1</v>
      </c>
    </row>
    <row r="33" spans="1:2">
      <c r="A33" s="107" t="s">
        <v>339</v>
      </c>
      <c r="B33" s="107" t="s">
        <v>340</v>
      </c>
    </row>
    <row r="34" spans="1:2">
      <c r="A34" s="107"/>
      <c r="B34" s="107" t="s">
        <v>341</v>
      </c>
    </row>
  </sheetData>
  <mergeCells count="17">
    <mergeCell ref="B3:G3"/>
    <mergeCell ref="B4:G4"/>
    <mergeCell ref="B5:G5"/>
    <mergeCell ref="E10:N10"/>
    <mergeCell ref="E11:F11"/>
    <mergeCell ref="G11:H11"/>
    <mergeCell ref="I11:J11"/>
    <mergeCell ref="K11:L11"/>
    <mergeCell ref="M11:N11"/>
    <mergeCell ref="A28:B28"/>
    <mergeCell ref="A29:B29"/>
    <mergeCell ref="A30:B30"/>
    <mergeCell ref="A11:A12"/>
    <mergeCell ref="B11:B12"/>
    <mergeCell ref="C11:C12"/>
    <mergeCell ref="H1:N5"/>
    <mergeCell ref="B1:G2"/>
  </mergeCells>
  <pageMargins left="0.708661417322835" right="0.708661417322835" top="0.748031496062992" bottom="0.748031496062992" header="0.31496062992126" footer="0.31496062992126"/>
  <pageSetup paperSize="9" scale="60" orientation="landscape" horizontalDpi="360" verticalDpi="36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4"/>
  <sheetViews>
    <sheetView workbookViewId="0">
      <selection activeCell="G100" sqref="G100"/>
    </sheetView>
  </sheetViews>
  <sheetFormatPr defaultColWidth="9" defaultRowHeight="15" outlineLevelCol="2"/>
  <cols>
    <col min="1" max="1" width="26.3333333333333" customWidth="1"/>
    <col min="2" max="2" width="49.3333333333333" style="1" customWidth="1"/>
    <col min="3" max="3" width="23.4380952380952" customWidth="1"/>
  </cols>
  <sheetData>
    <row r="1" ht="14.4" customHeight="1" spans="1:3">
      <c r="A1" s="2" t="s">
        <v>406</v>
      </c>
      <c r="B1" s="3"/>
      <c r="C1" s="4" t="s">
        <v>407</v>
      </c>
    </row>
    <row r="2" ht="14.4" customHeight="1" spans="1:3">
      <c r="A2" s="5"/>
      <c r="B2" s="6"/>
      <c r="C2" s="7"/>
    </row>
    <row r="3" ht="14.4" customHeight="1" spans="1:3">
      <c r="A3" s="8" t="s">
        <v>2</v>
      </c>
      <c r="B3" s="9"/>
      <c r="C3" s="7"/>
    </row>
    <row r="4" spans="1:3">
      <c r="A4" s="10" t="s">
        <v>408</v>
      </c>
      <c r="B4" s="11"/>
      <c r="C4" s="7"/>
    </row>
    <row r="5" ht="15.75" spans="1:3">
      <c r="A5" s="12" t="s">
        <v>409</v>
      </c>
      <c r="B5" s="13"/>
      <c r="C5" s="14"/>
    </row>
    <row r="6" ht="25.5" spans="1:3">
      <c r="A6" s="15" t="s">
        <v>5</v>
      </c>
      <c r="B6" s="16" t="str">
        <f>BANHEIROS!B6</f>
        <v>AMPLIAÇÃO DA ESCOLA MUNICIPAL ALCIDES FERREIRA PRIMO</v>
      </c>
      <c r="C6" s="17"/>
    </row>
    <row r="7" spans="1:3">
      <c r="A7" s="18" t="s">
        <v>7</v>
      </c>
      <c r="B7" s="19" t="str">
        <f>BANHEIROS!B7</f>
        <v>RUA JEQUITIBÁ, QUADRA 05, DAMA DE OURO II</v>
      </c>
      <c r="C7" s="20"/>
    </row>
    <row r="8" spans="1:3">
      <c r="A8" s="18" t="s">
        <v>9</v>
      </c>
      <c r="B8" s="21" t="str">
        <f>BANHEIROS!B8</f>
        <v>92,61m²</v>
      </c>
      <c r="C8" s="20"/>
    </row>
    <row r="9" spans="1:3">
      <c r="A9" s="18" t="s">
        <v>11</v>
      </c>
      <c r="B9" s="19" t="str">
        <f>BANHEIROS!B9</f>
        <v>MUNICÍPIO DE NOVO MUNDO - MT</v>
      </c>
      <c r="C9" s="22"/>
    </row>
    <row r="10" ht="15.75" spans="1:3">
      <c r="A10" s="23" t="s">
        <v>14</v>
      </c>
      <c r="B10" s="24" t="str">
        <f>BANHEIROS!B10</f>
        <v>01.614.517/0001-33</v>
      </c>
      <c r="C10" s="13"/>
    </row>
    <row r="11" ht="15.75" spans="1:3">
      <c r="A11" s="25" t="s">
        <v>407</v>
      </c>
      <c r="B11" s="26"/>
      <c r="C11" s="27"/>
    </row>
    <row r="12" spans="1:3">
      <c r="A12" s="28"/>
      <c r="B12" s="29"/>
      <c r="C12" s="30"/>
    </row>
    <row r="13" spans="1:3">
      <c r="A13" s="28" t="s">
        <v>410</v>
      </c>
      <c r="B13" s="29"/>
      <c r="C13" s="30"/>
    </row>
    <row r="14" spans="1:3">
      <c r="A14" s="28" t="s">
        <v>411</v>
      </c>
      <c r="B14" s="29" t="s">
        <v>412</v>
      </c>
      <c r="C14" s="30" t="s">
        <v>413</v>
      </c>
    </row>
    <row r="15" spans="1:3">
      <c r="A15" s="28" t="s">
        <v>414</v>
      </c>
      <c r="B15" s="29" t="s">
        <v>415</v>
      </c>
      <c r="C15" s="30" t="s">
        <v>416</v>
      </c>
    </row>
    <row r="16" spans="1:3">
      <c r="A16" s="31" t="s">
        <v>417</v>
      </c>
      <c r="B16" s="32"/>
      <c r="C16" s="33"/>
    </row>
    <row r="17" spans="1:3">
      <c r="A17" s="34" t="s">
        <v>418</v>
      </c>
      <c r="B17" s="32" t="s">
        <v>419</v>
      </c>
      <c r="C17" s="33" t="s">
        <v>420</v>
      </c>
    </row>
    <row r="18" ht="45" spans="1:3">
      <c r="A18" s="34" t="s">
        <v>421</v>
      </c>
      <c r="B18" s="32" t="s">
        <v>422</v>
      </c>
      <c r="C18" s="33" t="s">
        <v>423</v>
      </c>
    </row>
    <row r="19" spans="1:3">
      <c r="A19" s="34" t="s">
        <v>424</v>
      </c>
      <c r="B19" s="32" t="s">
        <v>425</v>
      </c>
      <c r="C19" s="33" t="s">
        <v>426</v>
      </c>
    </row>
    <row r="20" spans="1:3">
      <c r="A20" s="34" t="s">
        <v>427</v>
      </c>
      <c r="B20" s="32" t="s">
        <v>428</v>
      </c>
      <c r="C20" s="33" t="s">
        <v>429</v>
      </c>
    </row>
    <row r="21" spans="1:3">
      <c r="A21" s="34" t="s">
        <v>430</v>
      </c>
      <c r="B21" s="32" t="s">
        <v>431</v>
      </c>
      <c r="C21" s="33"/>
    </row>
    <row r="22" spans="1:3">
      <c r="A22" s="34"/>
      <c r="B22" s="32"/>
      <c r="C22" s="33"/>
    </row>
    <row r="23" spans="1:3">
      <c r="A23" s="31" t="s">
        <v>47</v>
      </c>
      <c r="B23" s="32"/>
      <c r="C23" s="33"/>
    </row>
    <row r="24" ht="33" customHeight="1" spans="1:3">
      <c r="A24" s="34" t="s">
        <v>432</v>
      </c>
      <c r="B24" s="32" t="s">
        <v>433</v>
      </c>
      <c r="C24" s="33" t="s">
        <v>434</v>
      </c>
    </row>
    <row r="25" spans="1:3">
      <c r="A25" s="35" t="s">
        <v>435</v>
      </c>
      <c r="B25" s="36" t="s">
        <v>436</v>
      </c>
      <c r="C25" s="37" t="s">
        <v>437</v>
      </c>
    </row>
    <row r="26" spans="1:3">
      <c r="A26" s="34" t="s">
        <v>438</v>
      </c>
      <c r="B26" s="32" t="s">
        <v>439</v>
      </c>
      <c r="C26" s="33" t="s">
        <v>440</v>
      </c>
    </row>
    <row r="27" spans="1:3">
      <c r="A27" s="34" t="s">
        <v>441</v>
      </c>
      <c r="B27" s="32" t="s">
        <v>442</v>
      </c>
      <c r="C27" s="33" t="s">
        <v>443</v>
      </c>
    </row>
    <row r="28" spans="1:3">
      <c r="A28" s="34" t="s">
        <v>444</v>
      </c>
      <c r="B28" s="32" t="s">
        <v>445</v>
      </c>
      <c r="C28" s="33" t="s">
        <v>446</v>
      </c>
    </row>
    <row r="29" spans="1:3">
      <c r="A29" s="34"/>
      <c r="B29" s="32"/>
      <c r="C29" s="33"/>
    </row>
    <row r="30" spans="1:3">
      <c r="A30" s="31" t="s">
        <v>447</v>
      </c>
      <c r="B30" s="32"/>
      <c r="C30" s="33"/>
    </row>
    <row r="31" spans="1:3">
      <c r="A31" s="34" t="s">
        <v>448</v>
      </c>
      <c r="B31" s="32" t="s">
        <v>449</v>
      </c>
      <c r="C31" s="33" t="s">
        <v>450</v>
      </c>
    </row>
    <row r="32" spans="1:3">
      <c r="A32" s="34" t="s">
        <v>451</v>
      </c>
      <c r="B32" s="32" t="s">
        <v>452</v>
      </c>
      <c r="C32" s="33" t="s">
        <v>453</v>
      </c>
    </row>
    <row r="33" spans="1:3">
      <c r="A33" s="34" t="s">
        <v>454</v>
      </c>
      <c r="B33" s="32" t="s">
        <v>455</v>
      </c>
      <c r="C33" s="33" t="s">
        <v>456</v>
      </c>
    </row>
    <row r="34" spans="1:3">
      <c r="A34" s="34" t="s">
        <v>457</v>
      </c>
      <c r="B34" s="32" t="s">
        <v>458</v>
      </c>
      <c r="C34" s="33" t="s">
        <v>459</v>
      </c>
    </row>
    <row r="35" spans="1:3">
      <c r="A35" s="34" t="s">
        <v>460</v>
      </c>
      <c r="B35" s="32" t="s">
        <v>461</v>
      </c>
      <c r="C35" s="33" t="s">
        <v>462</v>
      </c>
    </row>
    <row r="36" spans="1:3">
      <c r="A36" s="34"/>
      <c r="B36" s="32"/>
      <c r="C36" s="38"/>
    </row>
    <row r="37" spans="1:3">
      <c r="A37" s="31" t="s">
        <v>463</v>
      </c>
      <c r="B37" s="32"/>
      <c r="C37" s="33"/>
    </row>
    <row r="38" spans="1:3">
      <c r="A38" s="34" t="s">
        <v>464</v>
      </c>
      <c r="B38" s="32" t="s">
        <v>465</v>
      </c>
      <c r="C38" s="33" t="s">
        <v>466</v>
      </c>
    </row>
    <row r="39" spans="1:3">
      <c r="A39" s="34" t="s">
        <v>467</v>
      </c>
      <c r="B39" s="32" t="s">
        <v>468</v>
      </c>
      <c r="C39" s="33" t="s">
        <v>469</v>
      </c>
    </row>
    <row r="40" spans="1:3">
      <c r="A40" s="34" t="s">
        <v>470</v>
      </c>
      <c r="B40" s="32" t="s">
        <v>455</v>
      </c>
      <c r="C40" s="33" t="s">
        <v>471</v>
      </c>
    </row>
    <row r="41" spans="1:3">
      <c r="A41" s="34" t="s">
        <v>472</v>
      </c>
      <c r="B41" s="32" t="s">
        <v>458</v>
      </c>
      <c r="C41" s="33" t="s">
        <v>473</v>
      </c>
    </row>
    <row r="42" spans="1:3">
      <c r="A42" s="34" t="s">
        <v>472</v>
      </c>
      <c r="B42" s="32" t="s">
        <v>474</v>
      </c>
      <c r="C42" s="33" t="s">
        <v>475</v>
      </c>
    </row>
    <row r="43" spans="1:3">
      <c r="A43" s="34" t="s">
        <v>476</v>
      </c>
      <c r="B43" s="32" t="s">
        <v>477</v>
      </c>
      <c r="C43" s="33" t="s">
        <v>478</v>
      </c>
    </row>
    <row r="44" spans="1:3">
      <c r="A44" s="34" t="s">
        <v>479</v>
      </c>
      <c r="B44" s="32" t="s">
        <v>480</v>
      </c>
      <c r="C44" s="33" t="s">
        <v>481</v>
      </c>
    </row>
    <row r="45" spans="1:3">
      <c r="A45" s="34" t="s">
        <v>482</v>
      </c>
      <c r="B45" s="32" t="s">
        <v>483</v>
      </c>
      <c r="C45" s="33" t="s">
        <v>484</v>
      </c>
    </row>
    <row r="46" spans="1:3">
      <c r="A46" s="34" t="s">
        <v>485</v>
      </c>
      <c r="B46" s="32" t="s">
        <v>486</v>
      </c>
      <c r="C46" s="33" t="s">
        <v>481</v>
      </c>
    </row>
    <row r="47" spans="1:3">
      <c r="A47" s="34" t="s">
        <v>487</v>
      </c>
      <c r="B47" s="32" t="s">
        <v>488</v>
      </c>
      <c r="C47" s="33" t="s">
        <v>489</v>
      </c>
    </row>
    <row r="48" spans="1:3">
      <c r="A48" s="31" t="s">
        <v>490</v>
      </c>
      <c r="B48" s="32"/>
      <c r="C48" s="38"/>
    </row>
    <row r="49" ht="30" spans="1:3">
      <c r="A49" s="34" t="s">
        <v>491</v>
      </c>
      <c r="B49" s="32" t="s">
        <v>492</v>
      </c>
      <c r="C49" s="33" t="s">
        <v>493</v>
      </c>
    </row>
    <row r="50" spans="1:3">
      <c r="A50" s="34"/>
      <c r="B50" s="32"/>
      <c r="C50" s="33"/>
    </row>
    <row r="51" spans="1:3">
      <c r="A51" s="31" t="s">
        <v>90</v>
      </c>
      <c r="B51" s="32"/>
      <c r="C51" s="33"/>
    </row>
    <row r="52" spans="1:3">
      <c r="A52" s="34" t="s">
        <v>494</v>
      </c>
      <c r="B52" s="32" t="s">
        <v>495</v>
      </c>
      <c r="C52" s="33" t="s">
        <v>496</v>
      </c>
    </row>
    <row r="53" ht="30" spans="1:3">
      <c r="A53" s="34" t="s">
        <v>497</v>
      </c>
      <c r="B53" s="32" t="s">
        <v>498</v>
      </c>
      <c r="C53" s="33" t="s">
        <v>499</v>
      </c>
    </row>
    <row r="54" spans="1:3">
      <c r="A54" s="34" t="s">
        <v>500</v>
      </c>
      <c r="B54" s="32" t="s">
        <v>501</v>
      </c>
      <c r="C54" s="33" t="s">
        <v>502</v>
      </c>
    </row>
    <row r="55" ht="30" spans="1:3">
      <c r="A55" s="34" t="s">
        <v>503</v>
      </c>
      <c r="B55" s="32" t="s">
        <v>504</v>
      </c>
      <c r="C55" s="33" t="s">
        <v>505</v>
      </c>
    </row>
    <row r="56" spans="1:3">
      <c r="A56" s="34" t="s">
        <v>506</v>
      </c>
      <c r="B56" s="32" t="s">
        <v>507</v>
      </c>
      <c r="C56" s="33" t="s">
        <v>508</v>
      </c>
    </row>
    <row r="57" spans="1:3">
      <c r="A57" s="34" t="s">
        <v>509</v>
      </c>
      <c r="B57" s="32" t="s">
        <v>510</v>
      </c>
      <c r="C57" s="33" t="s">
        <v>511</v>
      </c>
    </row>
    <row r="58" spans="1:3">
      <c r="A58" s="34" t="s">
        <v>512</v>
      </c>
      <c r="B58" s="32" t="s">
        <v>513</v>
      </c>
      <c r="C58" s="33" t="s">
        <v>514</v>
      </c>
    </row>
    <row r="59" spans="1:3">
      <c r="A59" s="34"/>
      <c r="B59" s="32"/>
      <c r="C59" s="33"/>
    </row>
    <row r="60" spans="1:3">
      <c r="A60" s="31" t="s">
        <v>515</v>
      </c>
      <c r="B60" s="32"/>
      <c r="C60" s="33"/>
    </row>
    <row r="61" ht="30" spans="1:3">
      <c r="A61" s="34" t="s">
        <v>516</v>
      </c>
      <c r="B61" s="32" t="s">
        <v>517</v>
      </c>
      <c r="C61" s="33" t="s">
        <v>518</v>
      </c>
    </row>
    <row r="62" spans="1:3">
      <c r="A62" s="34"/>
      <c r="B62" s="32" t="s">
        <v>519</v>
      </c>
      <c r="C62" s="33" t="s">
        <v>520</v>
      </c>
    </row>
    <row r="63" spans="1:3">
      <c r="A63" s="34" t="s">
        <v>521</v>
      </c>
      <c r="B63" s="32" t="s">
        <v>522</v>
      </c>
      <c r="C63" s="33" t="s">
        <v>523</v>
      </c>
    </row>
    <row r="64" ht="30" spans="1:3">
      <c r="A64" s="34" t="s">
        <v>524</v>
      </c>
      <c r="B64" s="32" t="s">
        <v>525</v>
      </c>
      <c r="C64" s="33" t="s">
        <v>526</v>
      </c>
    </row>
    <row r="65" spans="1:3">
      <c r="A65" s="34"/>
      <c r="B65" s="32"/>
      <c r="C65" s="33"/>
    </row>
    <row r="66" spans="1:3">
      <c r="A66" s="34" t="s">
        <v>527</v>
      </c>
      <c r="B66" s="32"/>
      <c r="C66" s="33" t="s">
        <v>528</v>
      </c>
    </row>
    <row r="67" spans="1:3">
      <c r="A67" s="34" t="s">
        <v>529</v>
      </c>
      <c r="B67" s="32"/>
      <c r="C67" s="33" t="s">
        <v>530</v>
      </c>
    </row>
    <row r="68" spans="1:3">
      <c r="A68" s="34"/>
      <c r="B68" s="32"/>
      <c r="C68" s="33"/>
    </row>
    <row r="69" spans="1:3">
      <c r="A69" s="31" t="s">
        <v>531</v>
      </c>
      <c r="B69" s="32"/>
      <c r="C69" s="33"/>
    </row>
    <row r="70" spans="1:3">
      <c r="A70" s="34" t="s">
        <v>532</v>
      </c>
      <c r="B70" s="32" t="s">
        <v>533</v>
      </c>
      <c r="C70" s="33" t="s">
        <v>534</v>
      </c>
    </row>
    <row r="71" spans="1:3">
      <c r="A71" s="34" t="s">
        <v>535</v>
      </c>
      <c r="B71" s="32" t="s">
        <v>536</v>
      </c>
      <c r="C71" s="33" t="s">
        <v>537</v>
      </c>
    </row>
    <row r="72" spans="1:3">
      <c r="A72" s="34" t="s">
        <v>538</v>
      </c>
      <c r="B72" s="32" t="s">
        <v>539</v>
      </c>
      <c r="C72" s="33" t="s">
        <v>540</v>
      </c>
    </row>
    <row r="73" spans="1:3">
      <c r="A73" s="34" t="s">
        <v>541</v>
      </c>
      <c r="B73" s="32" t="s">
        <v>542</v>
      </c>
      <c r="C73" s="33" t="s">
        <v>537</v>
      </c>
    </row>
    <row r="74" spans="1:3">
      <c r="A74" s="34" t="s">
        <v>543</v>
      </c>
      <c r="B74" s="32" t="s">
        <v>544</v>
      </c>
      <c r="C74" s="33" t="s">
        <v>545</v>
      </c>
    </row>
    <row r="75" spans="1:3">
      <c r="A75" s="34" t="s">
        <v>546</v>
      </c>
      <c r="B75" s="32" t="s">
        <v>547</v>
      </c>
      <c r="C75" s="33" t="s">
        <v>548</v>
      </c>
    </row>
    <row r="76" spans="1:3">
      <c r="A76" s="34"/>
      <c r="B76" s="32"/>
      <c r="C76" s="33"/>
    </row>
    <row r="77" spans="1:3">
      <c r="A77" s="31" t="s">
        <v>129</v>
      </c>
      <c r="B77" s="32"/>
      <c r="C77" s="33"/>
    </row>
    <row r="78" spans="1:3">
      <c r="A78" s="34" t="s">
        <v>549</v>
      </c>
      <c r="B78" s="32" t="s">
        <v>550</v>
      </c>
      <c r="C78" s="33" t="s">
        <v>551</v>
      </c>
    </row>
    <row r="79" spans="1:3">
      <c r="A79" s="34" t="s">
        <v>552</v>
      </c>
      <c r="B79" s="32" t="s">
        <v>553</v>
      </c>
      <c r="C79" s="33" t="s">
        <v>551</v>
      </c>
    </row>
    <row r="80" spans="1:3">
      <c r="A80" s="34" t="s">
        <v>554</v>
      </c>
      <c r="B80" s="32" t="s">
        <v>555</v>
      </c>
      <c r="C80" s="33" t="s">
        <v>556</v>
      </c>
    </row>
    <row r="81" spans="1:3">
      <c r="A81" s="34" t="s">
        <v>557</v>
      </c>
      <c r="B81" s="32" t="s">
        <v>558</v>
      </c>
      <c r="C81" s="33" t="s">
        <v>559</v>
      </c>
    </row>
    <row r="82" spans="1:3">
      <c r="A82" s="34"/>
      <c r="B82" s="32"/>
      <c r="C82" s="33"/>
    </row>
    <row r="83" spans="1:3">
      <c r="A83" s="31" t="s">
        <v>140</v>
      </c>
      <c r="B83" s="32"/>
      <c r="C83" s="33"/>
    </row>
    <row r="84" spans="1:3">
      <c r="A84" s="34" t="s">
        <v>560</v>
      </c>
      <c r="B84" s="32" t="s">
        <v>561</v>
      </c>
      <c r="C84" s="33" t="s">
        <v>540</v>
      </c>
    </row>
    <row r="85" spans="1:3">
      <c r="A85" s="34" t="s">
        <v>562</v>
      </c>
      <c r="B85" s="32" t="s">
        <v>561</v>
      </c>
      <c r="C85" s="33" t="s">
        <v>540</v>
      </c>
    </row>
    <row r="86" spans="1:3">
      <c r="A86" s="34"/>
      <c r="B86" s="32"/>
      <c r="C86" s="33"/>
    </row>
    <row r="87" spans="1:3">
      <c r="A87" s="34"/>
      <c r="B87" s="32"/>
      <c r="C87" s="33"/>
    </row>
    <row r="88" spans="1:3">
      <c r="A88" s="31" t="s">
        <v>146</v>
      </c>
      <c r="B88" s="32"/>
      <c r="C88" s="33"/>
    </row>
    <row r="89" spans="1:3">
      <c r="A89" s="34" t="s">
        <v>563</v>
      </c>
      <c r="B89" s="32" t="s">
        <v>564</v>
      </c>
      <c r="C89" s="33" t="s">
        <v>565</v>
      </c>
    </row>
    <row r="90" ht="30" spans="1:3">
      <c r="A90" s="34" t="s">
        <v>566</v>
      </c>
      <c r="B90" s="32" t="s">
        <v>567</v>
      </c>
      <c r="C90" s="33" t="s">
        <v>568</v>
      </c>
    </row>
    <row r="91" spans="1:3">
      <c r="A91" s="34" t="s">
        <v>569</v>
      </c>
      <c r="B91" s="32" t="s">
        <v>570</v>
      </c>
      <c r="C91" s="33" t="s">
        <v>571</v>
      </c>
    </row>
    <row r="92" spans="1:3">
      <c r="A92" s="34"/>
      <c r="B92" s="32"/>
      <c r="C92" s="33"/>
    </row>
    <row r="93" spans="1:3">
      <c r="A93" s="31" t="s">
        <v>572</v>
      </c>
      <c r="B93" s="32"/>
      <c r="C93" s="33"/>
    </row>
    <row r="94" spans="1:3">
      <c r="A94" s="34" t="s">
        <v>573</v>
      </c>
      <c r="B94" s="32"/>
      <c r="C94" s="33"/>
    </row>
    <row r="95" spans="1:3">
      <c r="A95" s="34"/>
      <c r="B95" s="32"/>
      <c r="C95" s="33"/>
    </row>
    <row r="96" spans="1:3">
      <c r="A96" s="31" t="s">
        <v>574</v>
      </c>
      <c r="B96" s="32"/>
      <c r="C96" s="33"/>
    </row>
    <row r="97" spans="1:3">
      <c r="A97" s="34" t="s">
        <v>573</v>
      </c>
      <c r="B97" s="32"/>
      <c r="C97" s="33"/>
    </row>
    <row r="98" spans="1:3">
      <c r="A98" s="34"/>
      <c r="B98" s="32"/>
      <c r="C98" s="33"/>
    </row>
    <row r="99" spans="1:3">
      <c r="A99" s="31" t="s">
        <v>575</v>
      </c>
      <c r="B99" s="32"/>
      <c r="C99" s="33"/>
    </row>
    <row r="100" ht="15.75" spans="1:3">
      <c r="A100" s="39" t="s">
        <v>576</v>
      </c>
      <c r="B100" s="40" t="s">
        <v>577</v>
      </c>
      <c r="C100" s="41"/>
    </row>
    <row r="102" spans="1:2">
      <c r="A102" s="42"/>
      <c r="B102" s="43"/>
    </row>
    <row r="103" spans="1:2">
      <c r="A103" s="44" t="s">
        <v>339</v>
      </c>
      <c r="B103" s="44" t="s">
        <v>340</v>
      </c>
    </row>
    <row r="104" spans="1:2">
      <c r="A104" s="44"/>
      <c r="B104" s="44" t="s">
        <v>341</v>
      </c>
    </row>
  </sheetData>
  <mergeCells count="6">
    <mergeCell ref="A3:B3"/>
    <mergeCell ref="A4:B4"/>
    <mergeCell ref="A5:B5"/>
    <mergeCell ref="A11:C11"/>
    <mergeCell ref="C1:C5"/>
    <mergeCell ref="A1:B2"/>
  </mergeCells>
  <pageMargins left="0.25" right="0.25" top="0.75" bottom="0.75" header="0.3" footer="0.3"/>
  <pageSetup paperSize="9" orientation="portrait" horizontalDpi="360" verticalDpi="36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BANHEIROS</vt:lpstr>
      <vt:lpstr>COMPOSIÇÕES</vt:lpstr>
      <vt:lpstr>TELHA</vt:lpstr>
      <vt:lpstr>RESUMO PLAN. 2</vt:lpstr>
      <vt:lpstr>QCI</vt:lpstr>
      <vt:lpstr>CRONOGRAMA</vt:lpstr>
      <vt:lpstr>MEMÓRIA CÁLCULO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Fabiana</dc:creator>
  <cp:lastModifiedBy>Pichau</cp:lastModifiedBy>
  <dcterms:created xsi:type="dcterms:W3CDTF">2013-09-11T19:08:00Z</dcterms:created>
  <cp:lastPrinted>2024-07-02T11:25:00Z</cp:lastPrinted>
  <dcterms:modified xsi:type="dcterms:W3CDTF">2024-08-28T13:01:34Z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BF40E2448CF649099061FBF05E81D903_13</vt:lpwstr>
  </property>
  <property fmtid="{D5CDD505-2E9C-101B-9397-08002B2CF9AE}" pid="3" name="KSOProductBuildVer">
    <vt:lpwstr>1046-12.2.0.17562</vt:lpwstr>
  </property>
  <property fmtid="{D5CDD505-2E9C-101B-9397-08002B2CF9AE}" pid="4" name="ESRI_WORKBOOK_ID">
    <vt:lpwstr>ca8b30c73a334bff83d92078cb80f2be</vt:lpwstr>
  </property>
</Properties>
</file>