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mc:AlternateContent xmlns:mc="http://schemas.openxmlformats.org/markup-compatibility/2006">
    <mc:Choice Requires="x15">
      <x15ac:absPath xmlns:x15ac="http://schemas.microsoft.com/office/spreadsheetml/2010/11/ac" url="Z:\ADMINISTRAÇÃO 2021-2024\LICITAÇÃO\APLIC\2024\CONCORRÊNCIA\CONCORRENCIA 006-2024 REVITALIZAÇÃO DA PRAÇA MUNICIPAL\"/>
    </mc:Choice>
  </mc:AlternateContent>
  <xr:revisionPtr revIDLastSave="0" documentId="13_ncr:1_{54D29013-DC30-4732-B4E8-CC8E2FC89F3E}" xr6:coauthVersionLast="47" xr6:coauthVersionMax="47" xr10:uidLastSave="{00000000-0000-0000-0000-000000000000}"/>
  <bookViews>
    <workbookView xWindow="-120" yWindow="-120" windowWidth="29040" windowHeight="15840" tabRatio="695" activeTab="6" xr2:uid="{00000000-000D-0000-FFFF-FFFF00000000}"/>
  </bookViews>
  <sheets>
    <sheet name="PRAÇA" sheetId="5" r:id="rId1"/>
    <sheet name="MEMÓRIA CÁLCULO" sheetId="18" r:id="rId2"/>
    <sheet name="COMPOSIÇÕES" sheetId="19" r:id="rId3"/>
    <sheet name="COTAÇÕES" sheetId="23" r:id="rId4"/>
    <sheet name="RESUMO PLAN. 2" sheetId="11" r:id="rId5"/>
    <sheet name="QCI" sheetId="20" r:id="rId6"/>
    <sheet name="CRONOGRAMA" sheetId="13" r:id="rId7"/>
  </sheets>
  <definedNames>
    <definedName name="_xlnm.Print_Titles" localSheetId="2">COMPOSIÇÕES!$1:$13</definedName>
    <definedName name="_xlnm.Print_Titles" localSheetId="0">PRAÇA!$1:$13</definedName>
  </definedNames>
  <calcPr calcId="181029"/>
</workbook>
</file>

<file path=xl/calcChain.xml><?xml version="1.0" encoding="utf-8"?>
<calcChain xmlns="http://schemas.openxmlformats.org/spreadsheetml/2006/main">
  <c r="F34" i="20" l="1"/>
  <c r="F42" i="5" l="1"/>
  <c r="G42" i="5" s="1"/>
  <c r="F43" i="5"/>
  <c r="G43" i="5" s="1"/>
  <c r="G33" i="18"/>
  <c r="F60" i="5" l="1"/>
  <c r="G60" i="5" s="1"/>
  <c r="F66" i="5" l="1"/>
  <c r="G66" i="5" s="1"/>
  <c r="F160" i="19" l="1"/>
  <c r="F159" i="19"/>
  <c r="F158" i="19"/>
  <c r="F157" i="19"/>
  <c r="F154" i="19"/>
  <c r="F153" i="19"/>
  <c r="F152" i="19"/>
  <c r="F151" i="19"/>
  <c r="F150" i="19"/>
  <c r="F149" i="19"/>
  <c r="F148" i="19"/>
  <c r="F147" i="19"/>
  <c r="F146" i="19"/>
  <c r="F161" i="19" l="1"/>
  <c r="E16" i="5" s="1"/>
  <c r="F16" i="5" s="1"/>
  <c r="G16" i="5" s="1"/>
  <c r="F155" i="19"/>
  <c r="E17" i="5" s="1"/>
  <c r="F17" i="5" s="1"/>
  <c r="G17" i="5" s="1"/>
  <c r="F18" i="5"/>
  <c r="G18" i="5" s="1"/>
  <c r="C51" i="23" l="1"/>
  <c r="C46" i="23"/>
  <c r="C41" i="23"/>
  <c r="C36" i="23"/>
  <c r="C31" i="23"/>
  <c r="C26" i="23"/>
  <c r="C21" i="23"/>
  <c r="C16" i="23"/>
  <c r="B89" i="5" l="1"/>
  <c r="F34" i="19" l="1"/>
  <c r="F29" i="19"/>
  <c r="F28" i="19"/>
  <c r="F22" i="19"/>
  <c r="F23" i="19"/>
  <c r="F24" i="19"/>
  <c r="F25" i="19"/>
  <c r="F26" i="19"/>
  <c r="F27" i="19"/>
  <c r="F30" i="19"/>
  <c r="F31" i="19"/>
  <c r="F32" i="19"/>
  <c r="F33" i="19"/>
  <c r="F35" i="19"/>
  <c r="B33" i="20" l="1"/>
  <c r="B31" i="20"/>
  <c r="B29" i="20"/>
  <c r="B27" i="20"/>
  <c r="B25" i="20"/>
  <c r="B23" i="20"/>
  <c r="B21" i="20"/>
  <c r="B19" i="20"/>
  <c r="B17" i="20"/>
  <c r="B15" i="20"/>
  <c r="B13" i="20"/>
  <c r="B33" i="11"/>
  <c r="B23" i="13" s="1"/>
  <c r="B31" i="11"/>
  <c r="B29" i="11"/>
  <c r="B27" i="11"/>
  <c r="B25" i="11"/>
  <c r="B23" i="11"/>
  <c r="B18" i="13" s="1"/>
  <c r="B21" i="11"/>
  <c r="B17" i="13" s="1"/>
  <c r="B19" i="11"/>
  <c r="B16" i="13" s="1"/>
  <c r="B17" i="11"/>
  <c r="B15" i="13" s="1"/>
  <c r="B15" i="11"/>
  <c r="B14" i="13" s="1"/>
  <c r="B13" i="11"/>
  <c r="B13" i="13" s="1"/>
  <c r="F133" i="19" l="1"/>
  <c r="F135" i="19"/>
  <c r="F136" i="19"/>
  <c r="F137" i="19"/>
  <c r="E140" i="19" l="1"/>
  <c r="F140" i="19" s="1"/>
  <c r="F142" i="19"/>
  <c r="F141" i="19"/>
  <c r="F144" i="19" l="1"/>
  <c r="E77" i="5" s="1"/>
  <c r="F77" i="5" s="1"/>
  <c r="G77" i="5" s="1"/>
  <c r="F134" i="19"/>
  <c r="F132" i="19"/>
  <c r="F131" i="19"/>
  <c r="F130" i="19"/>
  <c r="E63" i="19"/>
  <c r="F63" i="19" s="1"/>
  <c r="E105" i="19"/>
  <c r="E99" i="19"/>
  <c r="E93" i="19"/>
  <c r="E85" i="19"/>
  <c r="E77" i="19"/>
  <c r="E69" i="19"/>
  <c r="F138" i="19" l="1"/>
  <c r="E86" i="5" s="1"/>
  <c r="F86" i="5" s="1"/>
  <c r="G86" i="5" s="1"/>
  <c r="B10" i="23"/>
  <c r="B9" i="23"/>
  <c r="B8" i="23"/>
  <c r="B7" i="23"/>
  <c r="B6" i="23"/>
  <c r="F68" i="5" l="1"/>
  <c r="G68" i="5" s="1"/>
  <c r="F65" i="5"/>
  <c r="G65" i="5" s="1"/>
  <c r="F122" i="19"/>
  <c r="F123" i="19"/>
  <c r="F124" i="19"/>
  <c r="F125" i="19"/>
  <c r="F126" i="19"/>
  <c r="F121" i="19"/>
  <c r="F120" i="19"/>
  <c r="F128" i="19" l="1"/>
  <c r="E61" i="5" s="1"/>
  <c r="F61" i="5" s="1"/>
  <c r="G61" i="5" s="1"/>
  <c r="F55" i="5"/>
  <c r="G55" i="5" s="1"/>
  <c r="F56" i="5"/>
  <c r="G56" i="5" s="1"/>
  <c r="F57" i="5"/>
  <c r="G57" i="5" s="1"/>
  <c r="F58" i="5"/>
  <c r="G58" i="5" s="1"/>
  <c r="F59" i="5"/>
  <c r="G59" i="5" s="1"/>
  <c r="F62" i="5"/>
  <c r="G62" i="5" s="1"/>
  <c r="F63" i="5"/>
  <c r="G63" i="5" s="1"/>
  <c r="F111" i="19"/>
  <c r="F112" i="19"/>
  <c r="F113" i="19"/>
  <c r="F116" i="19"/>
  <c r="F115" i="19"/>
  <c r="F114" i="19"/>
  <c r="F118" i="19" l="1"/>
  <c r="E54" i="5" s="1"/>
  <c r="F54" i="5" s="1"/>
  <c r="G54" i="5" s="1"/>
  <c r="F81" i="5"/>
  <c r="G81" i="5" s="1"/>
  <c r="F107" i="19"/>
  <c r="F106" i="19"/>
  <c r="F105" i="19"/>
  <c r="F101" i="19"/>
  <c r="F100" i="19"/>
  <c r="F99" i="19"/>
  <c r="F93" i="19"/>
  <c r="F95" i="19"/>
  <c r="F94" i="19"/>
  <c r="F89" i="19"/>
  <c r="F88" i="19"/>
  <c r="F87" i="19"/>
  <c r="F86" i="19"/>
  <c r="F85" i="19"/>
  <c r="F81" i="19"/>
  <c r="F80" i="19"/>
  <c r="F79" i="19"/>
  <c r="F78" i="19"/>
  <c r="F77" i="19"/>
  <c r="F70" i="19"/>
  <c r="F71" i="19"/>
  <c r="F72" i="19"/>
  <c r="F73" i="19"/>
  <c r="F69" i="19"/>
  <c r="F65" i="19"/>
  <c r="F64" i="19"/>
  <c r="F67" i="19" s="1"/>
  <c r="F83" i="19" l="1"/>
  <c r="F109" i="19"/>
  <c r="E76" i="5" s="1"/>
  <c r="F91" i="19"/>
  <c r="E73" i="5" s="1"/>
  <c r="F103" i="19"/>
  <c r="E75" i="5" s="1"/>
  <c r="F97" i="19"/>
  <c r="E74" i="5" s="1"/>
  <c r="F75" i="19"/>
  <c r="E72" i="5" s="1"/>
  <c r="E71" i="5"/>
  <c r="F79" i="5" l="1"/>
  <c r="G79" i="5" s="1"/>
  <c r="F80" i="5"/>
  <c r="G80" i="5" s="1"/>
  <c r="F72" i="5"/>
  <c r="G72" i="5" s="1"/>
  <c r="F73" i="5"/>
  <c r="G73" i="5" s="1"/>
  <c r="F74" i="5"/>
  <c r="G74" i="5" s="1"/>
  <c r="F75" i="5"/>
  <c r="G75" i="5" s="1"/>
  <c r="F76" i="5"/>
  <c r="G76" i="5" s="1"/>
  <c r="F78" i="5"/>
  <c r="G78" i="5" s="1"/>
  <c r="F15" i="19" l="1"/>
  <c r="F16" i="19"/>
  <c r="F17" i="19"/>
  <c r="F18" i="19"/>
  <c r="F41" i="5"/>
  <c r="G41" i="5" s="1"/>
  <c r="F52" i="19"/>
  <c r="F53" i="19"/>
  <c r="F54" i="19"/>
  <c r="F55" i="19"/>
  <c r="F56" i="19"/>
  <c r="F59" i="19"/>
  <c r="F58" i="19"/>
  <c r="F57" i="19"/>
  <c r="F51" i="5"/>
  <c r="G51" i="5" s="1"/>
  <c r="F48" i="19"/>
  <c r="F47" i="19"/>
  <c r="F46" i="19"/>
  <c r="F45" i="19"/>
  <c r="F50" i="19" l="1"/>
  <c r="E33" i="5" s="1"/>
  <c r="F61" i="19"/>
  <c r="E84" i="5" s="1"/>
  <c r="F42" i="19"/>
  <c r="F43" i="19" s="1"/>
  <c r="E27" i="5" s="1"/>
  <c r="F39" i="19"/>
  <c r="F38" i="19"/>
  <c r="F40" i="19" l="1"/>
  <c r="E28" i="5" s="1"/>
  <c r="F64" i="5"/>
  <c r="G64" i="5" s="1"/>
  <c r="F39" i="5"/>
  <c r="G39" i="5" s="1"/>
  <c r="F34" i="5" l="1"/>
  <c r="G34" i="5" s="1"/>
  <c r="F35" i="5"/>
  <c r="G35" i="5" s="1"/>
  <c r="F36" i="5"/>
  <c r="G36" i="5" s="1"/>
  <c r="F33" i="5"/>
  <c r="G33" i="5" s="1"/>
  <c r="F27" i="5"/>
  <c r="G27" i="5" s="1"/>
  <c r="F28" i="5"/>
  <c r="G28" i="5" s="1"/>
  <c r="F29" i="5"/>
  <c r="G29" i="5" s="1"/>
  <c r="F30" i="5"/>
  <c r="G30" i="5" s="1"/>
  <c r="F25" i="5"/>
  <c r="G25" i="5" s="1"/>
  <c r="F26" i="5"/>
  <c r="G26" i="5" s="1"/>
  <c r="G37" i="5" l="1"/>
  <c r="G31" i="5"/>
  <c r="B6" i="11"/>
  <c r="F21" i="19"/>
  <c r="C17" i="20" l="1"/>
  <c r="C17" i="11"/>
  <c r="C15" i="13" s="1"/>
  <c r="K15" i="13" s="1"/>
  <c r="C19" i="20"/>
  <c r="C19" i="11"/>
  <c r="C16" i="13" s="1"/>
  <c r="K16" i="13" s="1"/>
  <c r="F36" i="19"/>
  <c r="E89" i="5" s="1"/>
  <c r="F89" i="5" l="1"/>
  <c r="G89" i="5" s="1"/>
  <c r="G90" i="5" l="1"/>
  <c r="F85" i="5"/>
  <c r="G85" i="5" s="1"/>
  <c r="F84" i="5"/>
  <c r="G84" i="5" s="1"/>
  <c r="F71" i="5"/>
  <c r="G71" i="5" s="1"/>
  <c r="G82" i="5" s="1"/>
  <c r="G87" i="5" l="1"/>
  <c r="C29" i="20" s="1"/>
  <c r="C31" i="20"/>
  <c r="C31" i="11"/>
  <c r="C27" i="20"/>
  <c r="C27" i="11"/>
  <c r="F40" i="5"/>
  <c r="G40" i="5" s="1"/>
  <c r="C29" i="11" l="1"/>
  <c r="F50" i="5"/>
  <c r="G50" i="5" s="1"/>
  <c r="G52" i="5" s="1"/>
  <c r="C23" i="20" l="1"/>
  <c r="C23" i="11"/>
  <c r="B10" i="18"/>
  <c r="B9" i="18"/>
  <c r="B8" i="18"/>
  <c r="B7" i="18"/>
  <c r="B6" i="18"/>
  <c r="B8" i="13"/>
  <c r="B7" i="13"/>
  <c r="B6" i="13"/>
  <c r="B10" i="20"/>
  <c r="B9" i="20"/>
  <c r="B8" i="20"/>
  <c r="B7" i="20"/>
  <c r="B6" i="20"/>
  <c r="A36" i="11"/>
  <c r="B22" i="13"/>
  <c r="B21" i="13"/>
  <c r="B20" i="13"/>
  <c r="B19" i="13"/>
  <c r="A11" i="11"/>
  <c r="B10" i="11"/>
  <c r="B9" i="11"/>
  <c r="B8" i="11"/>
  <c r="B7" i="11"/>
  <c r="C10" i="19"/>
  <c r="B10" i="19"/>
  <c r="B9" i="19"/>
  <c r="B8" i="19"/>
  <c r="B7" i="19"/>
  <c r="B6" i="19"/>
  <c r="F47" i="5"/>
  <c r="G47" i="5" s="1"/>
  <c r="F46" i="5"/>
  <c r="G46" i="5" s="1"/>
  <c r="F45" i="5"/>
  <c r="G45" i="5" s="1"/>
  <c r="F44" i="5"/>
  <c r="G44" i="5" s="1"/>
  <c r="F15" i="5"/>
  <c r="G15" i="5" s="1"/>
  <c r="G19" i="5" s="1"/>
  <c r="F22" i="5"/>
  <c r="G22" i="5" s="1"/>
  <c r="F21" i="5"/>
  <c r="G21" i="5" s="1"/>
  <c r="G48" i="5" l="1"/>
  <c r="G23" i="5"/>
  <c r="F19" i="19"/>
  <c r="C21" i="13"/>
  <c r="K21" i="13" s="1"/>
  <c r="C15" i="20" l="1"/>
  <c r="C15" i="11"/>
  <c r="C14" i="13" s="1"/>
  <c r="C21" i="20"/>
  <c r="C21" i="11"/>
  <c r="C17" i="13" s="1"/>
  <c r="K17" i="13" s="1"/>
  <c r="E92" i="5"/>
  <c r="F92" i="5" s="1"/>
  <c r="G92" i="5" s="1"/>
  <c r="G93" i="5" s="1"/>
  <c r="C22" i="13"/>
  <c r="F67" i="5"/>
  <c r="F31" i="20"/>
  <c r="F19" i="20"/>
  <c r="F29" i="20"/>
  <c r="I21" i="13"/>
  <c r="G21" i="13"/>
  <c r="E21" i="13"/>
  <c r="I16" i="13"/>
  <c r="G16" i="13"/>
  <c r="E16" i="13"/>
  <c r="C20" i="13"/>
  <c r="K20" i="13" s="1"/>
  <c r="C13" i="20" l="1"/>
  <c r="F13" i="20" s="1"/>
  <c r="C13" i="11"/>
  <c r="G22" i="13"/>
  <c r="K22" i="13"/>
  <c r="C33" i="11"/>
  <c r="C23" i="13" s="1"/>
  <c r="K23" i="13" s="1"/>
  <c r="C33" i="20"/>
  <c r="F33" i="20" s="1"/>
  <c r="I17" i="13"/>
  <c r="G67" i="5"/>
  <c r="G69" i="5" s="1"/>
  <c r="F94" i="5" s="1"/>
  <c r="I22" i="13"/>
  <c r="E22" i="13"/>
  <c r="F15" i="20"/>
  <c r="I20" i="13"/>
  <c r="G20" i="13"/>
  <c r="E20" i="13"/>
  <c r="I15" i="13"/>
  <c r="G15" i="13"/>
  <c r="E15" i="13"/>
  <c r="E17" i="13"/>
  <c r="F17" i="20"/>
  <c r="F21" i="20"/>
  <c r="F27" i="20"/>
  <c r="C13" i="13" l="1"/>
  <c r="K13" i="13" s="1"/>
  <c r="C25" i="20"/>
  <c r="F25" i="20" s="1"/>
  <c r="C25" i="11"/>
  <c r="C19" i="13" s="1"/>
  <c r="I23" i="13"/>
  <c r="G23" i="13"/>
  <c r="E23" i="13"/>
  <c r="G17" i="13"/>
  <c r="I13" i="13" l="1"/>
  <c r="G13" i="13"/>
  <c r="E13" i="13"/>
  <c r="C35" i="11"/>
  <c r="K19" i="13"/>
  <c r="I19" i="13"/>
  <c r="G19" i="13"/>
  <c r="E19" i="13"/>
  <c r="C18" i="13"/>
  <c r="K18" i="13" s="1"/>
  <c r="L14" i="13" l="1"/>
  <c r="K14" i="13" s="1"/>
  <c r="C24" i="13"/>
  <c r="I18" i="13"/>
  <c r="E18" i="13"/>
  <c r="F14" i="13" s="1"/>
  <c r="E14" i="13" s="1"/>
  <c r="G18" i="13"/>
  <c r="F23" i="20"/>
  <c r="C34" i="20"/>
  <c r="H14" i="13" l="1"/>
  <c r="G14" i="13" s="1"/>
  <c r="G25" i="13" s="1"/>
  <c r="H25" i="13" s="1"/>
  <c r="J14" i="13"/>
  <c r="I14" i="13" s="1"/>
  <c r="I25" i="13" s="1"/>
  <c r="J25" i="13" s="1"/>
  <c r="D18" i="13"/>
  <c r="E25" i="13"/>
  <c r="K25" i="13"/>
  <c r="D25" i="20"/>
  <c r="D33" i="20"/>
  <c r="D15" i="20"/>
  <c r="D29" i="20"/>
  <c r="D19" i="20"/>
  <c r="D21" i="20"/>
  <c r="D13" i="20"/>
  <c r="D27" i="20"/>
  <c r="D17" i="20"/>
  <c r="D31" i="20"/>
  <c r="D23" i="20"/>
  <c r="D19" i="13"/>
  <c r="D13" i="13"/>
  <c r="D24" i="13"/>
  <c r="D22" i="13"/>
  <c r="D16" i="13"/>
  <c r="D14" i="13"/>
  <c r="D15" i="13"/>
  <c r="D23" i="13"/>
  <c r="D17" i="13"/>
  <c r="D20" i="13"/>
  <c r="D21" i="13"/>
  <c r="L25" i="13" l="1"/>
  <c r="F25" i="13"/>
  <c r="E26" i="13"/>
  <c r="F26" i="13" s="1"/>
  <c r="D34" i="20"/>
  <c r="G26" i="13" l="1"/>
  <c r="I26" i="13" s="1"/>
  <c r="H26" i="13" l="1"/>
  <c r="J26" i="13"/>
  <c r="K26" i="13"/>
  <c r="L26" i="13" s="1"/>
</calcChain>
</file>

<file path=xl/sharedStrings.xml><?xml version="1.0" encoding="utf-8"?>
<sst xmlns="http://schemas.openxmlformats.org/spreadsheetml/2006/main" count="908" uniqueCount="467">
  <si>
    <t>PREFEITURA MUNICIPAL DE NOVO MUNDO</t>
  </si>
  <si>
    <t>PLANILHA ORÇAMENTÁRIA</t>
  </si>
  <si>
    <t>CNPJ: 01.614.517/0001-33</t>
  </si>
  <si>
    <t>Rua Nunes Freire, nº 12, Alto da Bela Vista, Centro, Novo Mundo/MT</t>
  </si>
  <si>
    <t>Fone: (66) 3539-6244/6003 - e-mail: prefeituranovomundo@hotmail.com</t>
  </si>
  <si>
    <t>OBRA :</t>
  </si>
  <si>
    <t>LOCAL:</t>
  </si>
  <si>
    <t>ÁREA TOTAL:</t>
  </si>
  <si>
    <t>PROPRIETÁRIO:</t>
  </si>
  <si>
    <t>MUNICÍPIO DE NOVO MUNDO - MT</t>
  </si>
  <si>
    <t>CNPJ:</t>
  </si>
  <si>
    <t>01.614.517/0001-33</t>
  </si>
  <si>
    <t>QTD</t>
  </si>
  <si>
    <t>BDI</t>
  </si>
  <si>
    <t>ITEM</t>
  </si>
  <si>
    <t>DESCRIÇÃO DO ITEM</t>
  </si>
  <si>
    <t>UNIT</t>
  </si>
  <si>
    <t>R$/UNIT</t>
  </si>
  <si>
    <t>R$ TOTAL</t>
  </si>
  <si>
    <t>h</t>
  </si>
  <si>
    <t>Sub-Total</t>
  </si>
  <si>
    <t xml:space="preserve"> </t>
  </si>
  <si>
    <t>COMP 01</t>
  </si>
  <si>
    <t>m²</t>
  </si>
  <si>
    <t>m</t>
  </si>
  <si>
    <t>98524</t>
  </si>
  <si>
    <t>MOVIMENTO DOS SOLOS</t>
  </si>
  <si>
    <t>93382</t>
  </si>
  <si>
    <t>COMP 03</t>
  </si>
  <si>
    <t>M²</t>
  </si>
  <si>
    <t>LIMPEZA DE OBRA</t>
  </si>
  <si>
    <t>COMP 02</t>
  </si>
  <si>
    <t>LIMPEZA E REMOÇÃO DE ENTULHO</t>
  </si>
  <si>
    <t>M³</t>
  </si>
  <si>
    <t>TOTAL GERAL DO ORÇAMENTO:</t>
  </si>
  <si>
    <t>RESP. TÉCNICO:</t>
  </si>
  <si>
    <t>GRAZIELA CAVALLI PALOSCHI</t>
  </si>
  <si>
    <t>ENGª CIVIL - CREA MT 045524</t>
  </si>
  <si>
    <t>PLANILHA DE COMPOSIÇÃO DE PREÇOS UNITÁRIOS</t>
  </si>
  <si>
    <t>H</t>
  </si>
  <si>
    <t>TOTAL</t>
  </si>
  <si>
    <t>CAMINHÃO BASCULANTE 10 M3, TRUCADO CABINE SIMPLES, PESO BRUTO TOTAL 23.000 KG, CARGA ÚTIL MÁXIMA 15.935 KG, DISTÂNCIA ENTRE EIXOS 4,80 M, POTÊNCIA 2
30 CV INCLUSIVE CAÇAMBA METÁLICA - CHP DIURNO. AF_06/2014</t>
  </si>
  <si>
    <t>CHP</t>
  </si>
  <si>
    <t>CHI</t>
  </si>
  <si>
    <t>93589</t>
  </si>
  <si>
    <t>M³XKM</t>
  </si>
  <si>
    <t>SERVENTE COM ENCARGOS COMPLEMENTARES</t>
  </si>
  <si>
    <t>RESUMO PLANILHA</t>
  </si>
  <si>
    <t>R$ SUBTOTAL</t>
  </si>
  <si>
    <t>QUADRO DE COMPOSIÇÃO DE INVESTIMENTO</t>
  </si>
  <si>
    <t>VALOR TOTAL DO INVESTIMENTO</t>
  </si>
  <si>
    <t>RECURSO PRÓPRIO</t>
  </si>
  <si>
    <t>VALOR</t>
  </si>
  <si>
    <t>PERCENTUAL</t>
  </si>
  <si>
    <t>FÍSICO</t>
  </si>
  <si>
    <t>FINANCEIRO</t>
  </si>
  <si>
    <t>TOTAL GERAL DO INVESTIMENTO:</t>
  </si>
  <si>
    <t>CRONOGRAMA FÍSICO-FINANCEIRO</t>
  </si>
  <si>
    <t>03.239.019/0001-83</t>
  </si>
  <si>
    <t>PORC.</t>
  </si>
  <si>
    <t>30 DIAS</t>
  </si>
  <si>
    <t>60 DIAS</t>
  </si>
  <si>
    <t>90 DIAS</t>
  </si>
  <si>
    <t>(%)</t>
  </si>
  <si>
    <t>VALOR (R$)</t>
  </si>
  <si>
    <t>%</t>
  </si>
  <si>
    <t>TOTAL GERAL</t>
  </si>
  <si>
    <t>VALOR DESEMBOLSO MENSAL</t>
  </si>
  <si>
    <t>ACUMULADO MENSAL</t>
  </si>
  <si>
    <t xml:space="preserve">                 PREFEITURA MUNICIPAL DE NOVO MUNDO</t>
  </si>
  <si>
    <t>MEMÓRIA DE CÁLCULO</t>
  </si>
  <si>
    <t xml:space="preserve">                            Rua Nunes Freire, nº 12, Alto da Bela Vista, Centro, Novo Mundo/MT</t>
  </si>
  <si>
    <t xml:space="preserve">                             Fone: (66) 3539-6244/6003 - e-mail: prefeituranovomundo@hotmail.com</t>
  </si>
  <si>
    <t>ADM OBRA</t>
  </si>
  <si>
    <t>INTALAÇÕES ELÉTRICAS</t>
  </si>
  <si>
    <t>LIMPEZA</t>
  </si>
  <si>
    <t>TRANSPORTE DE ENTULHOS</t>
  </si>
  <si>
    <t>M3XKM</t>
  </si>
  <si>
    <t>UN</t>
  </si>
  <si>
    <t>COEF</t>
  </si>
  <si>
    <t>COMP 04</t>
  </si>
  <si>
    <t>M2</t>
  </si>
  <si>
    <t>M3</t>
  </si>
  <si>
    <t>M</t>
  </si>
  <si>
    <t>SERVIÇOS COMPLEMENTARES</t>
  </si>
  <si>
    <t>87529</t>
  </si>
  <si>
    <t xml:space="preserve">PLANILHA ORÇAMENTÁRIA </t>
  </si>
  <si>
    <t>CORTE DE SOLO</t>
  </si>
  <si>
    <t>ÁREA 600,12 * 0,40M</t>
  </si>
  <si>
    <t>240,05m³</t>
  </si>
  <si>
    <t>DEMOLIÇÕES</t>
  </si>
  <si>
    <t>DEMOLIÇÃO DE PISO</t>
  </si>
  <si>
    <t>DEMOLIÇÃO DE ESCULTURAS EM ALVENARIA</t>
  </si>
  <si>
    <t>REMOÇÃO</t>
  </si>
  <si>
    <t>JARDIM DE PEDRAS</t>
  </si>
  <si>
    <t>COMPACTAÇÃO BORDA DA MURETA NOVA</t>
  </si>
  <si>
    <t>COMPACTAÇÃO ÁREA DE CALÇADA NOVA, EXCETO ONDE É SOMENTE TROCA DE PISO</t>
  </si>
  <si>
    <t>459,67M²+239,69M²</t>
  </si>
  <si>
    <t>699,36M²</t>
  </si>
  <si>
    <t>REMOÇÃO DE POSTE METÁLICO</t>
  </si>
  <si>
    <t>1 UNIDADE</t>
  </si>
  <si>
    <t>1 UND</t>
  </si>
  <si>
    <t>ALVENARIA E CALÇADAS</t>
  </si>
  <si>
    <t>ALVENARIA DE EMBASAMENTO COM BLOCOS</t>
  </si>
  <si>
    <t>162,25M+19,12M+19,12M*(0,3 LARG*0,55 PROF)</t>
  </si>
  <si>
    <t>33,08m³</t>
  </si>
  <si>
    <t>REBOCO NO LADO EXTERNO DO EMBASAMENTO</t>
  </si>
  <si>
    <t>PAISAGISMO</t>
  </si>
  <si>
    <t>ÁREA DE PISO</t>
  </si>
  <si>
    <t>PISOS DAS CALÇADAS</t>
  </si>
  <si>
    <t>POSTES METÁLICOS DUPLOS</t>
  </si>
  <si>
    <t>LÂMPADAS LED</t>
  </si>
  <si>
    <t>REFLETORES</t>
  </si>
  <si>
    <t>4 UNIDADES</t>
  </si>
  <si>
    <t>CAIXA DE ELÉTRICA</t>
  </si>
  <si>
    <t>20 UNIDADES</t>
  </si>
  <si>
    <t xml:space="preserve">ACÁCIA </t>
  </si>
  <si>
    <t>8 UNIDADES</t>
  </si>
  <si>
    <t>PERGOLADO</t>
  </si>
  <si>
    <t>PLAYGROUND DE MADEIRA</t>
  </si>
  <si>
    <t xml:space="preserve">LIMPEZA DE CAMADA VEGETAL </t>
  </si>
  <si>
    <t>DEMOLIÇÕES E RETIRADAS</t>
  </si>
  <si>
    <t>104790</t>
  </si>
  <si>
    <t>DEMOLIÇÃO DE PISO DE CONCRETO SIMPLES, DE FORMA MECANIZADA COM MARTELETE, SEM REAPROVEITAMENTO. AF_09/2023</t>
  </si>
  <si>
    <t>DEMOLIÇÃO DE PISO A SER SUBSTITUÍDO ÁREA 646,27M² + 60M² * 8CM ESPESSURA</t>
  </si>
  <si>
    <t>56,50M³</t>
  </si>
  <si>
    <t>16 VASOS, 7 BOLAS, 4 BANCOS (VASOS 0,60X0,60X1,20M) (BOLAS 1,5X1,5X1,5M) (BANCOS 0,8X3X0,8M)</t>
  </si>
  <si>
    <t>38,21M³</t>
  </si>
  <si>
    <t>97622</t>
  </si>
  <si>
    <t>97083</t>
  </si>
  <si>
    <t>COMPACTAÇÃO MECÂNICA DE SOLO PARA EXECUÇÃO DE RADIER, PISO DE CONCRETO OU LAJE SOBRE SOLO, COM COMPACTADOR DE SOLOS A PERCUSSÃO. AF_09/2021</t>
  </si>
  <si>
    <t>MASSA ÚNICA, EM ARGAMASSA TRAÇO 1:2:8, PREPARO MECÂNICO, APLICADA MANUALMENTE EM PAREDES INTERNAS DE AMBIENTES COM ÁREA ENTRE 5M² E 10M², E = 17,5MM, COM TALISCAS. AF_03/2024</t>
  </si>
  <si>
    <t>MARCAÇÃO DE PONTOS</t>
  </si>
  <si>
    <t>BOTA FORA</t>
  </si>
  <si>
    <t>REATERRO MANUAL DE VALAS, COM COMPACTADOR DE SOLOS DE PERCUSSÃO. AF_08/2023</t>
  </si>
  <si>
    <t>PISO</t>
  </si>
  <si>
    <t>INSTALAÇÕES ELÉTRICAS</t>
  </si>
  <si>
    <t>93657</t>
  </si>
  <si>
    <t>DISJUNTOR MONOPOLAR TIPO DIN, CORRENTE NOMINAL DE 32A - FORNECIMENTO E INSTALAÇÃO. AF_10/2020</t>
  </si>
  <si>
    <t>91932</t>
  </si>
  <si>
    <t>CABO DE COBRE FLEXÍVEL ISOLADO, 10 MM², ANTI-CHAMA 450/750 V, PARA CIRCUITOS TERMINAIS - FORNECIMENTO E INSTALAÇÃO. AF_03/2023</t>
  </si>
  <si>
    <t>FIO ELÉTRICA 10MM</t>
  </si>
  <si>
    <t xml:space="preserve">UN </t>
  </si>
  <si>
    <t>LIMPEZA MANUAL DE VEGETAÇÃO EM TERRENO COM ENXADA. AF_03/2024, INCLUSIVE RETIRADA DE IXÓRAS</t>
  </si>
  <si>
    <t>88262</t>
  </si>
  <si>
    <t>CARPINTEIRO DE FORMAS COM ENCARGOS COMPLEMENTARES</t>
  </si>
  <si>
    <t>REMOÇÃO DE ESTRUTURA DE MADEIRA (PLAYGROUND)</t>
  </si>
  <si>
    <t>104798</t>
  </si>
  <si>
    <t>REMOÇÃO DE SUPORTE METÁLICO OU DE MADEIRA PARA PLACAS DE SINALIZAÇÃO VIÁRIA, DE FORMA MANUAL, SEM REAPROVEITAMENTO. AF_09/2023 - POSTE METÁLICO DE ILUMINAÇÃO DECORATIVA E LIXEIRAS (2SUPORTES CADA LIXEIRA)</t>
  </si>
  <si>
    <t>14,25M²</t>
  </si>
  <si>
    <t>2 CONJUNTOS DE LIXEIRA - 2 SUPORTES CADA</t>
  </si>
  <si>
    <t>4UN</t>
  </si>
  <si>
    <t>82,29m²</t>
  </si>
  <si>
    <t>REMOÇÃO DE JARDIM DE PEDRAS</t>
  </si>
  <si>
    <t xml:space="preserve">SERVENTE COM ENCARGOS COMPLEMENTARES </t>
  </si>
  <si>
    <t>REMOÇÃO DO JARDIM DE PEDRAS (REMOVER TODOS AS PEDRAS E PEDREGULHOS PARA QUE SEJA POSSÍVEL O PLANTIO)</t>
  </si>
  <si>
    <t>206,97M³</t>
  </si>
  <si>
    <t>TRANSPORTE COM CAMINHÃO BASCULANTE DE 10 M³, EM VIA URBANA EM REVESTIMENTO PRIMÁRIO (UNIDADE: M3XKM). AF_07/2020 (1,8KM BOTA-FORA)</t>
  </si>
  <si>
    <t>TRANSPORTE COM CAMINHÃO BASCULANTE DE 10 M³, EM VIA URBANA EM REVESTIMENTO PRIMÁRIO (UNIDADE: M3XKM). AF_07/2020</t>
  </si>
  <si>
    <t>ESCAVAÇÃO - REATERRO 240,05-33,08 M³ E DISTÂNCIA 1,8KM</t>
  </si>
  <si>
    <t>372,55M³</t>
  </si>
  <si>
    <t>100574</t>
  </si>
  <si>
    <t>ESPALHAMENTO DE MATERIAL COM TRATOR DE ESTEIRAS. AF_11/2019</t>
  </si>
  <si>
    <t>BOTA -FORA</t>
  </si>
  <si>
    <t>ESPALHAMENTO</t>
  </si>
  <si>
    <t>88316</t>
  </si>
  <si>
    <t>100974</t>
  </si>
  <si>
    <t>CARGA, MANOBRA E DESCARGA DE SOLOS E MATERIAIS GRANULARES EM CAMINHÃO BASCULANTE 10 M³ - CARGA COM PÁ CARREGADEIRA (CAÇAMBA DE 1,7 A 2,8 M³ / 128 HP) E DESCARGA LIVRE (UNIDADE: M3). AF_07/2020</t>
  </si>
  <si>
    <t>5875</t>
  </si>
  <si>
    <t>RETROESCAVADEIRA SOBRE RODAS COM CARREGADEIRA, TRAÇÃO 4X4, POTÊNCIA LÍQ. 72 HP, CAÇAMBA CARREG. CAP. MÍN. 0,79 M3, CAÇAMBA RETRO CAP. 0,18 M3, PESO OPERACIONAL MÍN. 7.140 KG, PROFUNDIDADE ESCAVAÇÃO MÁX. 4,50 M - CHP DIURNO. AF_06/2014</t>
  </si>
  <si>
    <t>5679</t>
  </si>
  <si>
    <t>RETROESCAVADEIRA SOBRE RODAS COM CARREGADEIRA, TRAÇÃO 4X4, POTÊNCIA LÍQ. 88 HP, CAÇAMBA CARREG. CAP. MÍN. 1 M3, CAÇAMBA RETRO CAP. 0,26 M3, PESO OPERACIONAL MÍN. 6.674 KG, PROFUNDIDADE ESCAVAÇÃO MÁX. 4,37 M - CHI DIURNO. AF_06/2014</t>
  </si>
  <si>
    <t>* COEFICIENTES PROPORCIONAIS AO ITEM 101126</t>
  </si>
  <si>
    <t>ESCAVAÇÃO HORIZONTAL, INCLUINDO CARGA E DESCARGA EM SOLO DE 1A CATEGORIA COM RETROESCAVADEIRA SOBRE RODAS COM CARREGADEIRA</t>
  </si>
  <si>
    <t>COMP 05</t>
  </si>
  <si>
    <t>CALÇADAS</t>
  </si>
  <si>
    <t>ESTACIONAMENTO</t>
  </si>
  <si>
    <t>362,30M²</t>
  </si>
  <si>
    <t>1100,74M²</t>
  </si>
  <si>
    <t>94990</t>
  </si>
  <si>
    <t>EXECUÇÃO DE PASSEIO (CALÇADA) OU PISO DE CONCRETO COM CONCRETO MOLDADO IN LOCO, FEITO EM OBRA, ACABAMENTO CONVENCIONAL (DESEMPENADO), NÃO ARMADO. AF_08/2022 - CALÇADA COM 6CM DE ESPESSURA</t>
  </si>
  <si>
    <t>EXECUÇÃO DE PASSEIO (CALÇADA) OU PISO DE CONCRETO COM CONCRETO MOLDADO IN LOCO, FEITO EM OBRA, ACABAMENTO CONVENCIONAL (DESEMPENADO), NÃO ARMADO. AF_08/2022 - ESTACIONAMENTO COM 10CM DE ESPESSURA</t>
  </si>
  <si>
    <t>4721</t>
  </si>
  <si>
    <t>PEDRA BRITADA N. 1 (9,5 a 19 MM) POSTO PEDREIRA/FORNECEDOR, SEM FRETE</t>
  </si>
  <si>
    <t>20211</t>
  </si>
  <si>
    <t>39027</t>
  </si>
  <si>
    <t>PREGO DE ACO POLIDO COM CABECA 19  X 36 (3 1/4  X  9)</t>
  </si>
  <si>
    <t>KG</t>
  </si>
  <si>
    <t>88239</t>
  </si>
  <si>
    <t>AJUDANTE DE CARPINTEIRO COM ENCARGOS COMPLEMENTARES</t>
  </si>
  <si>
    <t>102486</t>
  </si>
  <si>
    <t>CONCRETO FCK = 15MPA, TRAÇO 1:3,4:3,4 (EM MASSA SECA DE CIMENTO/ AREIA MÉDIA/ SEIXO ROLADO) - PREPARO MANUAL. AF_05/2021</t>
  </si>
  <si>
    <t>VIGA APARELHADA 10 X 20 CM, EM MACARANDUBA/MASSARANDUBA, ANGELIM OU EQUIVALENTE DA REGIAO (PREÇO PROPORCIONAL AO ITEM 20211)</t>
  </si>
  <si>
    <t>VIGA APARELHADA 10 X 20 CM, EM MACARANDUBA/MASSARANDUBA, ANGELIM OU EQUIVALENTE DA REGIAO (PREÇO PROPORCIONAL AO ITEM 20211 - VIGA SOBRE OS PILARES)</t>
  </si>
  <si>
    <t xml:space="preserve">PILAR QUADRADO APARELHADO *20 X 20* CM, EM MACARANDUBA/MASSARANDUBA, ANGELIM OU EQUIVALENTE DA REGIAO </t>
  </si>
  <si>
    <t>COMP 06</t>
  </si>
  <si>
    <t>INSTALAÇÃO DE PERGOLADO DE MADEIRA, EM MAÇARANDUBA, ANGELIM OU EQUIVALENTE DA REGIÃO, FIXADO COM CONCRETO SOBRE SOLO, SENDO: PILARES 20X20CM E VIGAS 10X20CM</t>
  </si>
  <si>
    <t>ITEM POR M²</t>
  </si>
  <si>
    <t>ÁREA DOS PERGOLADOS</t>
  </si>
  <si>
    <t>94963</t>
  </si>
  <si>
    <t>CONCRETO FCK = 15MPA, TRAÇO 1:3,4:3,5 (EM MASSA SECA DE CIMENTO/ AREIA MÉDIA/ BRITA 1) - PREPARO MECÂNICO COM BETONEIRA 400 L. AF_05/2021</t>
  </si>
  <si>
    <t>103670</t>
  </si>
  <si>
    <t>LANÇAMENTO COM USO DE BALDES, ADENSAMENTO E ACABAMENTO DE CONCRETO EM ESTRUTURAS. AF_02/2022</t>
  </si>
  <si>
    <t>102213</t>
  </si>
  <si>
    <t>VERNIZ</t>
  </si>
  <si>
    <t>103689</t>
  </si>
  <si>
    <t>PLACA DE INAUGURACAO METALICA, *40* CM X *60* CM</t>
  </si>
  <si>
    <t>105007</t>
  </si>
  <si>
    <t>LOCAÇÃO DE PRAÇAS EM PONTALETEAMENTO. AF_03/2024</t>
  </si>
  <si>
    <t>PERÍMETRO DA CALÇADA NOVA 644,27M PONTALETES CADA 10M</t>
  </si>
  <si>
    <t>64 UNIDADES</t>
  </si>
  <si>
    <t>BELA EMÍLIA</t>
  </si>
  <si>
    <t>17,32*4= 69,28m²</t>
  </si>
  <si>
    <t>13,42*4= 53,68m²</t>
  </si>
  <si>
    <t>10% DA ÁREA FINAL DE GRAMA PARA REPLANTIO EM ÁREAS DANIFICADAS</t>
  </si>
  <si>
    <t>ÁREA FINAL DE GRAMA 6975,45M² - CONSIDERANDO 40% DA ÁREA PARA A REMOÇÃO DE MATOS, LIMPEZA E REMOÇÃO DE IXORAS E MAIS ÁREA A SER REMOVIDA PARA EXECUÇÃO DE CALÇADA COM 239,69M² E ÁREA A SER REMOVIDA DOS CANTEIROS LINEARES 218,64M²</t>
  </si>
  <si>
    <t>3248,51M²</t>
  </si>
  <si>
    <t>697,54M²</t>
  </si>
  <si>
    <t>REVOLVIMENTO DE TERRA</t>
  </si>
  <si>
    <t>98519</t>
  </si>
  <si>
    <t>REVOLVIMENTO E LIMPEZA MANUAL DE SOLO. AF_05/2018</t>
  </si>
  <si>
    <t>98520</t>
  </si>
  <si>
    <t>103946</t>
  </si>
  <si>
    <t>COMP 07</t>
  </si>
  <si>
    <t>88441</t>
  </si>
  <si>
    <t>JARDINEIRO COM ENCARGOS COMPLEMENTARES</t>
  </si>
  <si>
    <t>*COMPOSIÇÃO CONFORME ITEM 98510</t>
  </si>
  <si>
    <t xml:space="preserve">PLANTIO DE ÁRVORE - ACÁCIA - COM ALTURA DE MUDA DE APROXIMADAMENTE 1,20M </t>
  </si>
  <si>
    <t>MUDA DE ACÁCIA COM APROXIMADAMENTE 1,20M DE ALTURA</t>
  </si>
  <si>
    <t>91634</t>
  </si>
  <si>
    <t>GUINDAUTO HIDRÁULICO, CAPACIDADE MÁXIMA DE CARGA 6500 KG, MOMENTO MÁXIMO DE CARGA 5,8 TM, ALCANCE MÁXIMO HORIZONTAL 7,60 M, INCLUSIVE CAMINHÃO TOCO PBT 9.700 KG, POTÊNCIA DE 160 CV - CHP DIURNO. AF_08/2015</t>
  </si>
  <si>
    <t>91635</t>
  </si>
  <si>
    <t>GUINDAUTO HIDRÁULICO, CAPACIDADE MÁXIMA DE CARGA 6500 KG, MOMENTO MÁXIMO DE CARGA 5,8 TM, ALCANCE MÁXIMO HORIZONTAL 7,60 M, INCLUSIVE CAMINHÃO TOCO PBT 9.700 KG, POTÊNCIA DE 160 CV - CHI DIURNO. AF_08/2015</t>
  </si>
  <si>
    <t>*COMPOSIÇÃO CONFORME ITEM 98516</t>
  </si>
  <si>
    <t>MUDA DE PALMEIRA REAL, COM APROXIMADAMENTE 1,5M DE ALTURA</t>
  </si>
  <si>
    <t xml:space="preserve">PLANTIO DE PALMEIRA REAL, COM ALTURA DE MUDA DE APROXIMADAMENTE 1,50M </t>
  </si>
  <si>
    <t>COMP 08</t>
  </si>
  <si>
    <t xml:space="preserve">PLANTIO DE PALMEIRA RAVENALA, COM ALTURA DE MUDA DE APROXIMADAMENTE 1,50M </t>
  </si>
  <si>
    <t>MUDA DE PALMEIRA RAVENALA, COM APROXIMADAMENTE 1,5M DE ALTURA</t>
  </si>
  <si>
    <t xml:space="preserve">PLANTIO DE PALMEIRA AZUL, COM ALTURA DE MUDA DE APROXIMADAMENTE 1,50M </t>
  </si>
  <si>
    <t>MUDA DE PALMEIRA AZUL, COM APROXIMADAMENTE 1,5M DE ALTURA</t>
  </si>
  <si>
    <t>COMP 09</t>
  </si>
  <si>
    <t>*COMPOSIÇÃO CONFORME ITEM 98509</t>
  </si>
  <si>
    <t>PLANTIO DE ARBUSTO - BELA EMÍLIA, MUDA COM APROXIMADAMENTE 20CM DE ALTURA</t>
  </si>
  <si>
    <t>COMP 10</t>
  </si>
  <si>
    <t>COMP 11</t>
  </si>
  <si>
    <t>*COMPOSIÇÃO CONFORME ITEM 98505</t>
  </si>
  <si>
    <t>PALMEIRA REAL</t>
  </si>
  <si>
    <t>PALMEIRA AZUL</t>
  </si>
  <si>
    <t>RAVENALA</t>
  </si>
  <si>
    <t>LAMBARI ROXO</t>
  </si>
  <si>
    <t>BARBA DE SERPENTE</t>
  </si>
  <si>
    <t>GRAMA ESMERALDA</t>
  </si>
  <si>
    <t>6 UNIDADES</t>
  </si>
  <si>
    <t>PLANTIO DE FORRAÇÃO - LAMBARI ROXO - 25 MUDAS POR M²</t>
  </si>
  <si>
    <t>PLANTIO DE FORRAÇÃO - BARBA DE SERPENTE - 25 MUDAS POR M²</t>
  </si>
  <si>
    <t>MUDA DE BARBA DE SERPENTE</t>
  </si>
  <si>
    <t>MUDA DE LAMBARI ROXO</t>
  </si>
  <si>
    <t>COTAÇÃO</t>
  </si>
  <si>
    <t>MUDA DE BELA EMÍLIA</t>
  </si>
  <si>
    <t>REFERÊNCIA DE PREÇOS: SINAPI MARÇO/2024</t>
  </si>
  <si>
    <t>COMP 12</t>
  </si>
  <si>
    <t>COMP 13</t>
  </si>
  <si>
    <t>TERRA VEGETAL (GRANEL) - APLICAÇÃO NO PLANTIO DAS MUDAS</t>
  </si>
  <si>
    <t>APLICAÇÃO DE ADUBO EM SOLO. AF_05/2018 - FORRAÇÕES E ARBUSTOS</t>
  </si>
  <si>
    <t>TERRA VEGETAL</t>
  </si>
  <si>
    <t>ELETRODUTO 32MM</t>
  </si>
  <si>
    <t>FIO ELÉTRICA 2,5MM</t>
  </si>
  <si>
    <t>863</t>
  </si>
  <si>
    <t>CABO DE COBRE NU 35 MM2 MEIO-DURO</t>
  </si>
  <si>
    <t>5928</t>
  </si>
  <si>
    <t>GUINDAUTO HIDRÁULICO, CAPACIDADE MÁXIMA DE CARGA 6200 KG, MOMENTO MÁXIMO DE CARGA 11,7 TM, ALCANCE MÁXIMO HORIZONTAL 9,70 M, INCLUSIVE CAMINHÃO TOCO PBT 16.000 KG, POTÊNCIA DE 189 CV - CHP DIURNO. AF_06/2014</t>
  </si>
  <si>
    <t>14164</t>
  </si>
  <si>
    <t>POSTE CONICO CONTINUO EM ACO GALVANIZADO, CURVO, BRACO DUPLO, ENGASTADO,  H = 9 M, DIAMETRO INFERIOR/BASE = *135* MM</t>
  </si>
  <si>
    <t>88247</t>
  </si>
  <si>
    <t>AUXILIAR DE ELETRICISTA COM ENCARGOS COMPLEMENTARES</t>
  </si>
  <si>
    <t>88264</t>
  </si>
  <si>
    <t>ELETRICISTA COM ENCARGOS COMPLEMENTARES</t>
  </si>
  <si>
    <t>33,42</t>
  </si>
  <si>
    <t>277,46</t>
  </si>
  <si>
    <t>2.049,09</t>
  </si>
  <si>
    <t>21,96</t>
  </si>
  <si>
    <t>26,68</t>
  </si>
  <si>
    <t>101655</t>
  </si>
  <si>
    <t>LUMINÁRIA DE LED PARA ILUMINAÇÃO PÚBLICA, DE 51 W ATÉ 67 W - FORNECIMENTO E INSTALAÇÃO. AF_08/2020</t>
  </si>
  <si>
    <t>*COMPOSIÇÃO CONFORME ITEM 100623</t>
  </si>
  <si>
    <t>POSTE DE AÇO CONICO CONTÍNUO CURVO DUPLO, ENGASTADO, H=9M, INCLUSIVE LUMINÁRIA DE LED PARA ILUMINAÇÃO PÚBLICA, DE 60 W- FORNECIMENTO E INSTALACAO.</t>
  </si>
  <si>
    <t>COMP 14</t>
  </si>
  <si>
    <t>DO POSTE ATÉ A CAIXA EM SUA BASE, ONDE TERÁ DISJUNTOR, 6M</t>
  </si>
  <si>
    <t>91849</t>
  </si>
  <si>
    <t>ELETRODUTO FLEXÍVEL LISO, PEAD, DN 32 MM (1"), PARA CIRCUITOS TERMINAIS, INSTALADO EM LAJE - FORNECIMENTO E INSTALAÇÃO. AF_03/2023</t>
  </si>
  <si>
    <t>390M</t>
  </si>
  <si>
    <t>COMP 15</t>
  </si>
  <si>
    <t>REFLETOR LED DE CHÃO, 100W, CHUMBADO EM SUPORTE DE CONCRETO - O SUPORTE DEVE FICAR NO NÍVEL DO SOLO</t>
  </si>
  <si>
    <t>REFLETOR LED DE CHÃO, 100W</t>
  </si>
  <si>
    <t>CONCRETO FCK = 15MPA, TRAÇO 1:3,4:3,5 (EM MASSA SECA DE CIMENTO/ AREIA MÉDIA/ BRITA 1) - PREPARO MECÂNICO COM BETONEIRA 400 L. AF_05/2021 - PARA SUPORTE 15X15X50CM</t>
  </si>
  <si>
    <t>96522</t>
  </si>
  <si>
    <t>ESCAVAÇÃO MANUAL PARA BLOCO DE COROAMENTO OU SAPATA (SEM ESCAVAÇÃO PARA COLOCAÇÃO DE FÔRMAS). AF_01/2024</t>
  </si>
  <si>
    <t>CHUMBADOR DE ACO ZINCADO, DIAMETRO 1/2", COMPRIMENTO 75 MM</t>
  </si>
  <si>
    <t>*COMPOSIÇÃO CONFORME ITEM 97600</t>
  </si>
  <si>
    <t>COTAÇÕES</t>
  </si>
  <si>
    <t>90445</t>
  </si>
  <si>
    <t>RASGO LINEAR MECANIZADO EM CONTRAPISO, PARA RAMAIS/ DISTRIBUIÇÃO DE INSTALAÇÕES HIDRÁULICAS, DIÂMETROS MAIORES QUE 40 MM E MENORES OU IGUAIS A 75 MM. AF_09/2023_PS (rasgo para passar os condutores na calçada)</t>
  </si>
  <si>
    <t>96527</t>
  </si>
  <si>
    <t>ESCAVAÇÃO MANUAL PARA VIGA BALDRAME OU SAPATA CORRIDA (INCLUINDO ESCAVAÇÃO PARA COLOCAÇÃO DE FÔRMAS). AF_01/2024 - escavação no solo para passagem dos condutores, no mínimo 30cm de profundidade para evitar vandalismo</t>
  </si>
  <si>
    <t>RASGO NA CALÇADA</t>
  </si>
  <si>
    <t>48M</t>
  </si>
  <si>
    <t xml:space="preserve">RASGO NO CHÃO </t>
  </si>
  <si>
    <t>(390-48) * 0,2*0,3</t>
  </si>
  <si>
    <t>20,52M³</t>
  </si>
  <si>
    <t>101820</t>
  </si>
  <si>
    <t>RECOMPOSIÇÃO DE PAVIMENTO EM PISO INTERTRAVADO SEXTAVADO, COM REAPROVEITAMENTO DOS BLOCOS SEXTAVADO, PARA O FECHAMENTO DE VALAS - INCLUSO RETIRADA E COLOCAÇÃO DO MATERIAL. AF_12/2020</t>
  </si>
  <si>
    <t>RECOMPOSIÇÃO DO PISO NAS ÁREAS DE CORTE</t>
  </si>
  <si>
    <t>48*0,5</t>
  </si>
  <si>
    <t>24M²</t>
  </si>
  <si>
    <t>BLOQUETE/PISO INTERTRAVADO DE CONCRETO - MODELO SEXTAVADO / HEXAGONAL, *25 X25* CM, E = 6 CM, RESISTENCIA DE 35 MPA, COR NATURAL</t>
  </si>
  <si>
    <t>97881</t>
  </si>
  <si>
    <t>DEMOLIÇÃO DE ALVENARIA DE BLOCO FURADO, DE FORMA MANUAL, SEM REAPROVEITAMENTO. AF_09/2023(DEMOLIÇÃO DE ESCULTURAS EM ALVENARIA E CAIXAS DE ELÉTRICA)</t>
  </si>
  <si>
    <t>QUADRO DE DISTRIBUIÇÃO</t>
  </si>
  <si>
    <t>91929</t>
  </si>
  <si>
    <t>FIO ELÉTRICA 4MM</t>
  </si>
  <si>
    <t>91927</t>
  </si>
  <si>
    <t>MUDA DE ACÁCIA, COM APROXIMADAMENTE 1,2M</t>
  </si>
  <si>
    <t>PREÇO</t>
  </si>
  <si>
    <t>ROSA DOURADA FLORICULTURA E PAISAGISMO CNPJ 41.671.270/0001-01</t>
  </si>
  <si>
    <t>VIVEIRO BOA ESPERANÇA CNPJ 19.942.407/0001-66</t>
  </si>
  <si>
    <t>PREÇO MÉDIO</t>
  </si>
  <si>
    <t>MUDA DE PALMEIRA REAL, COM APROXIMADAMENTE 1,5M</t>
  </si>
  <si>
    <t>MUDA DE PALMEIRA RAVENALA, COM APROXIMADAMENTE 1,5M</t>
  </si>
  <si>
    <t>MUDA DE PALMEIRA AZUL, COM APROXIMADAMENTE 1,5M</t>
  </si>
  <si>
    <t>MUDA DE BELA EMÍLIA, COM APROXIMADAMENTE 20CM DE ALTURA</t>
  </si>
  <si>
    <t>MUDA LAMBARI ROXO, MUDA PEQUENA</t>
  </si>
  <si>
    <t>MUDA DE BARBA DE SERPENTE, MUDA PEQUENA</t>
  </si>
  <si>
    <t>COMP 16</t>
  </si>
  <si>
    <t>VIGA APARELHADA *6 X 12* CM, EM MACARANDUBA/MASSARANDUBA, ANGELIM OU EQUIVALENTE DA REGIAO</t>
  </si>
  <si>
    <t>CAIBRO APARELHADO *6 X 8* CM, EM MACARANDUBA/MASSARANDUBA, ANGELIM OU EQUIVALENTE DA REGIAO</t>
  </si>
  <si>
    <t>RIPA APARELHADA *1,5 X 5* CM, EM MACARANDUBA/MASSARANDUBA, ANGELIM OU EQUIVALENTE DA REGIAO</t>
  </si>
  <si>
    <t>PREGO DE ACO POLIDO COM CABECA 12 X 12</t>
  </si>
  <si>
    <t>COMP 17</t>
  </si>
  <si>
    <t xml:space="preserve">PLANTIO DE ÁRVORE ORNAMENTAL - JADE - COM ALTURA DE MUDA DE APROXIMADAMENTE 1,00M </t>
  </si>
  <si>
    <t>MUDA DE JADE COM APROXIMADAMENTE 1,00M DE ALTURA</t>
  </si>
  <si>
    <t>MUDA JADE, APROXIMADAMENTE 1,00M</t>
  </si>
  <si>
    <t>FLORICULTURA FLOR DE LIS CNPJ 01.518.396/0001-26</t>
  </si>
  <si>
    <t>CORRENTE DE ELO CURTO COMUM, SOLDADA, GALVANIZADA, ESPESSURA DO ELO = 1/2" (12,5 MM)  -PARAFUSOS  9,6 M (30,41KG)</t>
  </si>
  <si>
    <t>CONFECÇÃO E INSTALAÇÃO DE BALANÇO EM MADEIRA NO PERGOLADO, SUSPENSO COM CORRENTE</t>
  </si>
  <si>
    <t>PLANTIO DE GRAMA ESMERALDA OU SÃO CARLOS OU CURITIBANA, EM PLACAS. AF_05/2022 - (usar a esmeralda), INCLUSIVE SEPRADOR PARA O PLANTIO DE FORRAÇÃO</t>
  </si>
  <si>
    <t>Arquiteto e urbanista</t>
  </si>
  <si>
    <t>1h/dia/20 dias/4 meses</t>
  </si>
  <si>
    <t>90776</t>
  </si>
  <si>
    <t>ENCARREGADO GERAL COM ENCARGOS COMPLEMENTARES</t>
  </si>
  <si>
    <t>90768</t>
  </si>
  <si>
    <t>ARQUITETO DE OBRA JUNIOR COM ENCARGOS COMPLEMENTARES</t>
  </si>
  <si>
    <t>PRAZO TOTAL = 120 DIAS</t>
  </si>
  <si>
    <t>REVITALIZAÇÃO DA PRAÇA MUNICIPAL</t>
  </si>
  <si>
    <t>RUA TOPÁZIO, QUADRA 07, SETOR III</t>
  </si>
  <si>
    <t>94,71M³ + IXÓRIAS 0,5*0,5*0,5*500 + aprox 10m³ madeiras</t>
  </si>
  <si>
    <t>167,21M³</t>
  </si>
  <si>
    <t>120 DIAS</t>
  </si>
  <si>
    <t>63M²</t>
  </si>
  <si>
    <t>(52,8M² *2) + 30,8m² pergolado + 2,5m² balanço</t>
  </si>
  <si>
    <t>138,9M²</t>
  </si>
  <si>
    <t>PINTURA VERNIZ (INCOLOR) ALQUÍDICO EM MADEIRA, USO INTERNO E EXTERNO, 2 DEMÃOS. AF_01/2021 - pergolados e balanço</t>
  </si>
  <si>
    <t>(30X2)+(22X2)+(20X2)+(27X8)= 360m PLANTAR 2 MUDAS POR M</t>
  </si>
  <si>
    <t>720MUDAS</t>
  </si>
  <si>
    <t>Encarregado</t>
  </si>
  <si>
    <t>ÁREA DAS FORRAÇÕES + METRO LINEAR (360)*0,2M DA BELA EMÍLIA</t>
  </si>
  <si>
    <t>194,96M²</t>
  </si>
  <si>
    <t>(ÁREA FORRAÇÕES 122,96 *5CM) + (720 BELA EMÍLIA * 0,003M³) + (35 PALMEIRAS * 0,05M³)</t>
  </si>
  <si>
    <t>10,06M³</t>
  </si>
  <si>
    <t>* COEFICIENTES PROPORCIONAIS AO ITEM 103315</t>
  </si>
  <si>
    <t>148,97M RETO + 31,36M CURVO</t>
  </si>
  <si>
    <t>94267</t>
  </si>
  <si>
    <t>GUIA (MEIO-FIO) E SARJETA CONJUGADOS DE CONCRETO, MOLDADA  IN LOCO  EM TRECHO RETO COM EXTRUSORA, 45 CM BASE (15 CM BASE DA GUIA + 30 CM BASE DA SARJETA) X 22 CM ALTURA. AF_01/2024</t>
  </si>
  <si>
    <t>94268</t>
  </si>
  <si>
    <t>GUIA (MEIO-FIO) E SARJETA CONJUGADOS DE CONCRETO, MOLDADA  IN LOCO  EM TRECHO CURVO COM EXTRUSORA, 45 CM BASE (15 CM BASE DA GUIA + 30 CM BASE DA SARJETA) X 22 CM ALTURA. AF_01/2024</t>
  </si>
  <si>
    <t>92802</t>
  </si>
  <si>
    <t>CORTE E DOBRA DE AÇO CA-50, DIÂMETRO DE 8,0 MM. AF_06/2022</t>
  </si>
  <si>
    <t>ELETRODO REVESTIDO AWS - E7018, DIAMETRO IGUAL A 4,00 MM</t>
  </si>
  <si>
    <t>88315</t>
  </si>
  <si>
    <t>SERRALHEIRO COM ENCARGOS COMPLEMENTARES</t>
  </si>
  <si>
    <t>88251</t>
  </si>
  <si>
    <t>AUXILIAR DE SERRALHEIRO COM ENCARGOS COMPLEMENTARES</t>
  </si>
  <si>
    <t>PARAFUSO ZINCADO, AUTOBROCANTE, FLANGEADO, 4,2 MM X 19 MM</t>
  </si>
  <si>
    <t>CENTO</t>
  </si>
  <si>
    <t>CHUMBADOR DE ACO GALVANIZADO, 1" X 600 MM, PARA POSTES DE ACO COM BASE, INCLUSO PORCA E ARRUELA (ADEQUAR TAMANHO DA BASE)</t>
  </si>
  <si>
    <t>96526</t>
  </si>
  <si>
    <t>ESCAVAÇÃO MANUAL PARA VIGA BALDRAME OU SAPATA CORRIDA (SEM ESCAVAÇÃO PARA COLOCAÇÃO DE FÔRMAS). AF_01/2024</t>
  </si>
  <si>
    <t>PERFIL "U" SIMPLES, EM CHAPA DOBRADA DE ACO LAMINADO, E = 2,65 MM, H = 75 MM, L = 40 MM (3,04 KG/M) (10% perda)</t>
  </si>
  <si>
    <t>CHAPA DE ACO CARBONO LAMINADO A QUENTE, QUALIDADE ESTRUTURAL, BITOLA 3/16", E =4,75 MM (37,29 KG/M2) (5% perda)</t>
  </si>
  <si>
    <t>FITA DE PAPEL REFORCADA COM LAMINA DE METAL PARA REFORCO DE CANTOS DE CHAPA DE GESSO PARA DRYWALL (10% perda)</t>
  </si>
  <si>
    <t>CONCRETO FCK = 15MPA, TRAÇO 1:3,4:3,5 (EM MASSA SECA DE CIMENTO/ AREIA MÉDIA/ BRITA 1) - PREPARO MECÂNICO COM BETONEIRA 400 L. AF_05/2021  (20% perda)</t>
  </si>
  <si>
    <t>100721</t>
  </si>
  <si>
    <t>100725</t>
  </si>
  <si>
    <t>PINTURA COM TINTA ALQUÍDICA DE FUNDO (TIPO ZARCÃO) PULVERIZADA SOBRE SUPERFÍCIES METÁLICAS (EXCETO PERFIL) EXECUTADO EM OBRA (POR DEMÃO). AF_01/2020_PE (ambos os lados 3,3m² + 10%)</t>
  </si>
  <si>
    <t>PINTURA COM TINTA ALQUÍDICA DE FUNDO E ACABAMENTO (ESMALTE SINTÉTICO GRAFITE) PULVERIZADA SOBRE SUPERFÍCIES METÁLICAS (EXCETO PERFIL) EXECUTADO EM OBRA (POR DEMÃO). AF_01/2020_PE (metragem para duas demãos, 1,31m² + 10%)</t>
  </si>
  <si>
    <t>PLACA DE INAUGURAÇÃO 40X60CM, INCLUSIVE ESTRUTURA DE FIXAÇÃO (TOTEN)</t>
  </si>
  <si>
    <t>FORNECIMENTO E INSTALAÇÃO DE PLACA DE OBRA COM CHAPA GALVANIZADA E ESTRUTURA DE MADEIRA. AF_03/2022_PS (1,0X2,0M) (duas placas de 2m²)</t>
  </si>
  <si>
    <t>8h/dia/20 dias/4 meses</t>
  </si>
  <si>
    <t>PRAÇA 10.680,32 M²</t>
  </si>
  <si>
    <t>VALOR POR EXTENSO: QUATROCENTOS E NOVENTA E SEIS MIL, OITOCENTOS E CINQUENTA E SETE REAIS E TRINTA CENTAVOS</t>
  </si>
  <si>
    <t xml:space="preserve">SERVIÇOS PRELIMINARES </t>
  </si>
  <si>
    <t>ADMINISTRAÇÃO DE OBRA</t>
  </si>
  <si>
    <t>COMPOSIÇÕES</t>
  </si>
  <si>
    <t>98461</t>
  </si>
  <si>
    <t>ESTRUTURA DE MADEIRA PROVISÓRIA PARA SUPORTE DE CAIXA DÁGUA ELEVADA DE 1000 LITROS. AF_03/2024_PS</t>
  </si>
  <si>
    <t>COMP 18</t>
  </si>
  <si>
    <t>CONSTRUÇÃO DE SANITÁRIO PROVISÓRIO (PARA USO DURANTE A OBRA) - APROVEITANDO A ESTRUTURA DE SUPORTE DA CAIXA DE ÁGUA</t>
  </si>
  <si>
    <t>98441</t>
  </si>
  <si>
    <t>PAREDE DE MADEIRA COMPENSADA PARA CONSTRUÇÃO TEMPORÁRIA EM CHAPA SIMPLES, EXTERNA, SEM VÃO. AF_03/2024 - 1,5X1,5 / 3,0M</t>
  </si>
  <si>
    <t>98460</t>
  </si>
  <si>
    <t>PISO PARA CONSTRUÇÃO TEMPORÁRIA EM MADEIRA, SEM REAPROVEITAMENTO. AF_03/2024</t>
  </si>
  <si>
    <t>86931</t>
  </si>
  <si>
    <t>VASO SANITÁRIO SIFONADO COM CAIXA ACOPLADA LOUÇA BRANCA, INCLUSO ENGATE FLEXÍVEL EM PLÁSTICO BRANCO, 1/2  X 40CM - FORNECIMENTO E INSTALAÇÃO. AF_01/2020</t>
  </si>
  <si>
    <t>89744</t>
  </si>
  <si>
    <t>JOELHO 90 GRAUS, PVC, SERIE NORMAL, ESGOTO PREDIAL, DN 100 MM, JUNTA ELÁSTICA, FORNECIDO E INSTALADO EM RAMAL DE DESCARGA OU RAMAL DE ESGOTO SANITÁRIO. AF_08/2022</t>
  </si>
  <si>
    <t>89714</t>
  </si>
  <si>
    <t>TUBO PVC, SERIE NORMAL, ESGOTO PREDIAL, DN 100 MM, FORNECIDO E INSTALADO EM RAMAL DE DESCARGA OU RAMAL DE ESGOTO SANITÁRIO. AF_08/2022</t>
  </si>
  <si>
    <t>96523</t>
  </si>
  <si>
    <t>ESCAVAÇÃO MANUAL PARA BLOCO DE COROAMENTO OU SAPATA (INCLUINDO ESCAVAÇÃO PARA COLOCAÇÃO DE FÔRMAS). AF_01/2024 - ESCAVAÇÃO DE SUMIDOURO PROVISÓRIO ø0,8M X PROF 1M</t>
  </si>
  <si>
    <t>102623</t>
  </si>
  <si>
    <t>CAIXA D´ÁGUA EM POLIETILENO, 1000 LITROS (INCLUSOS TUBOS, CONEXÕES E TORNEIRA DE BÓIA) - FORNECIMENTO E INSTALAÇÃO. AF_06/2021</t>
  </si>
  <si>
    <t>UM</t>
  </si>
  <si>
    <t>6189</t>
  </si>
  <si>
    <t>TABUA NAO APARELHADA *2,5 X 30* CM, EM MACARANDUBA/MASSARANDUBA, ANGELIM OU EQUIVALENTE DA REGIAO - BRUTA</t>
  </si>
  <si>
    <t>CONSTRUÇÃO PROVISÓRIA PARA ALMOXARIFADO, COM PISO DE MADEIRA - 2X5M ALTURA 2,3M</t>
  </si>
  <si>
    <t>COMP 19</t>
  </si>
  <si>
    <t>92543</t>
  </si>
  <si>
    <t>TRAMA DE MADEIRA COMPOSTA POR TERÇAS PARA TELHADOS DE ATÉ 2 ÁGUAS PARA TELHA ONDULADA DE FIBROCIMENTO, METÁLICA, PLÁSTICA OU TERMOACÚSTICA, INCLUSO TRANSPORTE VERTICAL. AF_07/2019</t>
  </si>
  <si>
    <t>94207</t>
  </si>
  <si>
    <t>TELHAMENTO COM TELHA ONDULADA DE FIBROCIMENTO E = 6 MM, COM RECOBRIMENTO LATERAL DE 1/4 DE ONDA PARA TELHADO COM INCLINAÇÃO MAIOR QUE 10°, COM ATÉ 2 ÁGUAS, INCLUSO IÇAMENTO. AF_07/2019</t>
  </si>
  <si>
    <t xml:space="preserve">CONSTRUÇÃO DE SANITÁRIO PROVISÓRIO (PARA USO DURANTE A OBRA), INCLUSIVE CAIXA DE ÁGUA E INSTALAÇÃO HIDRÁULICA - APROVEITANDO A ESTRUTURA DE SUPORTE DA CAIXA DE ÁGUA </t>
  </si>
  <si>
    <t>PLANTIO DE FORRAÇÃO - BARBA DE SERPENTE - 20 MUDAS POR M²</t>
  </si>
  <si>
    <t>PLANTIO DE FORRAÇÃO - LAMBARI ROXO - 20 MUDAS POR M²</t>
  </si>
  <si>
    <t>40 UNIDADES</t>
  </si>
  <si>
    <t>25 UNIDADES</t>
  </si>
  <si>
    <t>96985</t>
  </si>
  <si>
    <t>HASTE DE ATERRAMENTO, DIÂMETRO 5/8", COM 3 METROS - FORNECIMENTO E INSTALAÇÃO. AF_08/2023</t>
  </si>
  <si>
    <t>CAIXA ENTERRADA ELÉTRICA RETANGULAR, EM CONCRETO PRÉ-MOLDADO, FUNDO COM BRITA, DIMENSÕES INTERNAS: 0,3X0,3X0,3 M. AF_12/2020 (devem ficar enterradas cerca de 30cm para evitar vandalismo, inclusive tampa parafusada para a caixa existente na base do poste, executar prolongamento e tampa da caixa no poste de entrada)</t>
  </si>
  <si>
    <t>355m*2 fios +(35m*4 fios) + 5%</t>
  </si>
  <si>
    <t>101876</t>
  </si>
  <si>
    <t>QUADRO DE DISTRIBUIÇÃO DE ENERGIA EM PVC, DE EMBUTIR, SEM BARRAMENTO, PARA 6 DISJUNTORES - FORNECIMENTO E INSTALAÇÃO. AF_10/2020</t>
  </si>
  <si>
    <t>93666</t>
  </si>
  <si>
    <t>DISJUNTOR BIPOLAR TIPO DIN, CORRENTE NOMINAL DE 50A - FORNECIMENTO E INSTALAÇÃO. AF_10/2020</t>
  </si>
  <si>
    <t>un</t>
  </si>
  <si>
    <t>CABO DE COBRE FLEXÍVEL ISOLADO, 2,5 MM², ANTI-CHAMA 0,6/1,0 KV, PARA CIRCUITOS TERMINAIS - FORNECIMENTO E INSTALAÇÃO. AF_03/2023 (cabo com isolação de 1kV, EPR ou XLPE)</t>
  </si>
  <si>
    <r>
      <t>CABO DE COBRE FLEXÍVEL ISOLADO, 4 MM², ANTI-CHAMA 0,6/1,0 KV, PARA CIRCUITOS TERMINAIS - FORNECIMENTO E INSTALAÇÃO. AF_03/2023</t>
    </r>
    <r>
      <rPr>
        <b/>
        <sz val="10"/>
        <rFont val="Arial"/>
        <family val="2"/>
      </rPr>
      <t xml:space="preserve"> (cabo em eletroduto enterrado, OBRIGATORIAMENTE COM ISOLAÇÃO 1kV, isolação em EPR ou XLPE)</t>
    </r>
  </si>
  <si>
    <t>MEIO FIO E SARGETA REBAIXADO NO ESTACIONAMENTO</t>
  </si>
  <si>
    <t>150,7M * 0,65M (40CM ALTURA+15CM BASE ENTERRADA+10CM MEIO FIO)</t>
  </si>
  <si>
    <t>(47m*0,55m)+(2,5m*6*0,15m)+(5m*0,55*6/2)</t>
  </si>
  <si>
    <t>36,35m²</t>
  </si>
  <si>
    <t>97,95M²</t>
  </si>
  <si>
    <t>REBOCO NO LADO EXTERNO DO EMBASAMENTO E SOBRE MEIO FIO DE ALVENARIA</t>
  </si>
  <si>
    <t>(47*0,4)+(2,5*6*0,15)+(5*0,4*6/2)</t>
  </si>
  <si>
    <t>27,05M²</t>
  </si>
  <si>
    <t>10,6m²</t>
  </si>
  <si>
    <t>150,7M * 65CM + (53*0,25)</t>
  </si>
  <si>
    <t>111,2M²</t>
  </si>
  <si>
    <t>103316</t>
  </si>
  <si>
    <t>ALVENARIA DE VEDAÇÃO DE BLOCOS VAZADOS DE CONCRETO DE 9X19X39 CM (ESPESSURA 9 CM) E ARGAMASSA DE ASSENTAMENTO COM PREPARO EM BETONEIRA. AF_12/2021</t>
  </si>
  <si>
    <t>CONCRETO EM TODOS OS BLOCOS</t>
  </si>
  <si>
    <t xml:space="preserve">53m*0,2 </t>
  </si>
  <si>
    <t>144,9*0,04</t>
  </si>
  <si>
    <t>5,79M³</t>
  </si>
  <si>
    <t>VERGALHÃO 8MM CADA 1,2M</t>
  </si>
  <si>
    <t>183M*0,65*0,39</t>
  </si>
  <si>
    <t>46,39KG</t>
  </si>
  <si>
    <t>20 POSTES * (14*3) + 4 POSTES * (15*3)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</si>
</sst>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R$&quot;\ * #,##0.00_-;\-&quot;R$&quot;\ * #,##0.00_-;_-&quot;R$&quot;\ * &quot;-&quot;??_-;_-@_-"/>
    <numFmt numFmtId="43" formatCode="_-* #,##0.00_-;\-* #,##0.00_-;_-* &quot;-&quot;??_-;_-@_-"/>
    <numFmt numFmtId="164" formatCode="_(&quot;R$ &quot;* #,##0.00_);_(&quot;R$ &quot;* \(#,##0.00\);_(&quot;R$ &quot;* &quot;-&quot;??_);_(@_)"/>
    <numFmt numFmtId="165" formatCode="_(* #,##0.00_);_(* \(#,##0.00\);_(* &quot;-&quot;??_);_(@_)"/>
    <numFmt numFmtId="166" formatCode="&quot;R$&quot;\ #,##0.00"/>
    <numFmt numFmtId="167" formatCode="0.00000"/>
    <numFmt numFmtId="168" formatCode="_-* #,##0.00000_-;\-* #,##0.00000_-;_-* &quot;-&quot;??_-;_-@_-"/>
    <numFmt numFmtId="169" formatCode="0.000"/>
  </numFmts>
  <fonts count="44">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name val="Arial"/>
      <family val="2"/>
    </font>
    <font>
      <b/>
      <sz val="12"/>
      <name val="Arial"/>
      <family val="2"/>
    </font>
    <font>
      <sz val="10"/>
      <name val="Arial"/>
      <family val="2"/>
    </font>
    <font>
      <b/>
      <sz val="10"/>
      <name val="Arial"/>
      <family val="2"/>
    </font>
    <font>
      <b/>
      <sz val="10"/>
      <color indexed="53"/>
      <name val="Arial"/>
      <family val="2"/>
    </font>
    <font>
      <b/>
      <sz val="11"/>
      <color theme="1"/>
      <name val="Calibri"/>
      <family val="2"/>
      <scheme val="minor"/>
    </font>
    <font>
      <sz val="9"/>
      <color theme="1"/>
      <name val="Calibri"/>
      <family val="2"/>
      <scheme val="minor"/>
    </font>
    <font>
      <sz val="9"/>
      <color theme="1"/>
      <name val="Arial"/>
      <family val="2"/>
    </font>
    <font>
      <sz val="10"/>
      <color theme="1"/>
      <name val="Arial"/>
      <family val="2"/>
    </font>
    <font>
      <b/>
      <sz val="10"/>
      <name val="Arial"/>
      <family val="2"/>
    </font>
    <font>
      <sz val="10"/>
      <name val="Arial"/>
      <family val="2"/>
    </font>
    <font>
      <b/>
      <sz val="10"/>
      <color rgb="FFFF0000"/>
      <name val="Arial"/>
      <family val="2"/>
    </font>
    <font>
      <sz val="10"/>
      <color rgb="FFFF0000"/>
      <name val="Arial"/>
      <family val="2"/>
    </font>
    <font>
      <sz val="11"/>
      <color theme="1"/>
      <name val="Calibri"/>
      <family val="2"/>
      <scheme val="minor"/>
    </font>
    <font>
      <sz val="10"/>
      <name val="Arial"/>
      <family val="2"/>
    </font>
    <font>
      <sz val="8"/>
      <name val="Calibri"/>
      <family val="2"/>
      <scheme val="minor"/>
    </font>
    <font>
      <b/>
      <sz val="10"/>
      <name val="Arial"/>
      <family val="2"/>
    </font>
    <font>
      <b/>
      <sz val="11"/>
      <color theme="1"/>
      <name val="Calibri"/>
      <family val="2"/>
      <scheme val="minor"/>
    </font>
    <font>
      <b/>
      <sz val="11"/>
      <color theme="1"/>
      <name val="Arial"/>
      <family val="2"/>
    </font>
    <font>
      <sz val="11"/>
      <color theme="1"/>
      <name val="Arial"/>
      <family val="2"/>
    </font>
    <font>
      <sz val="11"/>
      <name val="Arial"/>
      <family val="2"/>
    </font>
    <font>
      <b/>
      <sz val="11"/>
      <name val="Arial"/>
      <family val="2"/>
    </font>
    <font>
      <sz val="10"/>
      <color theme="1"/>
      <name val="Arial"/>
      <family val="2"/>
    </font>
    <font>
      <sz val="8"/>
      <color rgb="FF005BAA"/>
      <name val="Courier"/>
    </font>
    <font>
      <sz val="10"/>
      <name val="Courier New"/>
      <family val="3"/>
    </font>
  </fonts>
  <fills count="8">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theme="0" tint="-0.34998626667073579"/>
        <bgColor indexed="64"/>
      </patternFill>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s>
  <borders count="83">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thin">
        <color auto="1"/>
      </right>
      <top style="medium">
        <color auto="1"/>
      </top>
      <bottom style="hair">
        <color auto="1"/>
      </bottom>
      <diagonal/>
    </border>
    <border>
      <left style="thin">
        <color auto="1"/>
      </left>
      <right style="thin">
        <color auto="1"/>
      </right>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thin">
        <color auto="1"/>
      </left>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hair">
        <color auto="1"/>
      </bottom>
      <diagonal/>
    </border>
    <border>
      <left style="thin">
        <color auto="1"/>
      </left>
      <right/>
      <top style="hair">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diagonal/>
    </border>
    <border>
      <left style="thin">
        <color auto="1"/>
      </left>
      <right style="medium">
        <color auto="1"/>
      </right>
      <top style="hair">
        <color auto="1"/>
      </top>
      <bottom/>
      <diagonal/>
    </border>
    <border>
      <left style="thin">
        <color auto="1"/>
      </left>
      <right style="thin">
        <color auto="1"/>
      </right>
      <top style="medium">
        <color auto="1"/>
      </top>
      <bottom style="medium">
        <color auto="1"/>
      </bottom>
      <diagonal/>
    </border>
    <border>
      <left style="thin">
        <color auto="1"/>
      </left>
      <right/>
      <top/>
      <bottom style="medium">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bottom style="hair">
        <color auto="1"/>
      </bottom>
      <diagonal/>
    </border>
    <border>
      <left/>
      <right style="thin">
        <color auto="1"/>
      </right>
      <top/>
      <bottom style="hair">
        <color auto="1"/>
      </bottom>
      <diagonal/>
    </border>
    <border>
      <left style="thin">
        <color auto="1"/>
      </left>
      <right/>
      <top/>
      <bottom style="hair">
        <color auto="1"/>
      </bottom>
      <diagonal/>
    </border>
    <border>
      <left/>
      <right style="hair">
        <color auto="1"/>
      </right>
      <top style="hair">
        <color auto="1"/>
      </top>
      <bottom style="hair">
        <color auto="1"/>
      </bottom>
      <diagonal/>
    </border>
    <border>
      <left/>
      <right style="thin">
        <color auto="1"/>
      </right>
      <top style="hair">
        <color auto="1"/>
      </top>
      <bottom/>
      <diagonal/>
    </border>
    <border>
      <left/>
      <right/>
      <top style="hair">
        <color auto="1"/>
      </top>
      <bottom/>
      <diagonal/>
    </border>
    <border>
      <left style="thin">
        <color auto="1"/>
      </left>
      <right style="medium">
        <color auto="1"/>
      </right>
      <top/>
      <bottom style="hair">
        <color auto="1"/>
      </bottom>
      <diagonal/>
    </border>
    <border>
      <left style="thin">
        <color auto="1"/>
      </left>
      <right style="thin">
        <color auto="1"/>
      </right>
      <top/>
      <bottom/>
      <diagonal/>
    </border>
    <border>
      <left style="thin">
        <color auto="1"/>
      </left>
      <right style="medium">
        <color indexed="64"/>
      </right>
      <top/>
      <bottom/>
      <diagonal/>
    </border>
    <border>
      <left style="thin">
        <color auto="1"/>
      </left>
      <right/>
      <top style="thin">
        <color auto="1"/>
      </top>
      <bottom style="medium">
        <color auto="1"/>
      </bottom>
      <diagonal/>
    </border>
  </borders>
  <cellStyleXfs count="12">
    <xf numFmtId="0" fontId="0" fillId="0" borderId="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164" fontId="21" fillId="0" borderId="0" applyFont="0" applyFill="0" applyBorder="0" applyAlignment="0" applyProtection="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165" fontId="21" fillId="0" borderId="0" applyFont="0" applyFill="0" applyBorder="0" applyAlignment="0" applyProtection="0"/>
    <xf numFmtId="0" fontId="15" fillId="0" borderId="0"/>
  </cellStyleXfs>
  <cellXfs count="425">
    <xf numFmtId="0" fontId="0" fillId="0" borderId="0" xfId="0"/>
    <xf numFmtId="0" fontId="0" fillId="0" borderId="0" xfId="0" applyAlignment="1">
      <alignment wrapText="1"/>
    </xf>
    <xf numFmtId="0" fontId="20" fillId="0" borderId="4" xfId="0" applyFont="1" applyBorder="1" applyAlignment="1">
      <alignment horizontal="center" vertical="center"/>
    </xf>
    <xf numFmtId="0" fontId="21" fillId="0" borderId="4"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1" xfId="0" applyFont="1" applyBorder="1" applyAlignment="1">
      <alignment horizontal="right"/>
    </xf>
    <xf numFmtId="0" fontId="22" fillId="2" borderId="10" xfId="0" applyFont="1" applyFill="1" applyBorder="1" applyAlignment="1">
      <alignment horizontal="left" wrapText="1"/>
    </xf>
    <xf numFmtId="0" fontId="23" fillId="0" borderId="2" xfId="0" applyFont="1" applyBorder="1" applyAlignment="1">
      <alignment horizontal="center" vertical="center"/>
    </xf>
    <xf numFmtId="0" fontId="21" fillId="0" borderId="4" xfId="0" applyFont="1" applyBorder="1" applyAlignment="1">
      <alignment horizontal="right"/>
    </xf>
    <xf numFmtId="0" fontId="22" fillId="0" borderId="0" xfId="0" applyFont="1" applyAlignment="1">
      <alignment horizontal="left"/>
    </xf>
    <xf numFmtId="0" fontId="22" fillId="0" borderId="5" xfId="0" applyFont="1" applyBorder="1" applyAlignment="1">
      <alignment horizontal="center" vertical="center"/>
    </xf>
    <xf numFmtId="0" fontId="22" fillId="2" borderId="0" xfId="0" applyFont="1" applyFill="1" applyAlignment="1">
      <alignment horizontal="left"/>
    </xf>
    <xf numFmtId="0" fontId="0" fillId="0" borderId="5" xfId="0" applyBorder="1"/>
    <xf numFmtId="0" fontId="21" fillId="0" borderId="7" xfId="0" applyFont="1" applyBorder="1" applyAlignment="1">
      <alignment horizontal="right"/>
    </xf>
    <xf numFmtId="0" fontId="22" fillId="0" borderId="11" xfId="0" applyFont="1" applyBorder="1" applyAlignment="1">
      <alignment horizontal="left"/>
    </xf>
    <xf numFmtId="0" fontId="0" fillId="0" borderId="15" xfId="0" applyBorder="1"/>
    <xf numFmtId="0" fontId="0" fillId="0" borderId="16" xfId="0" applyBorder="1" applyAlignment="1">
      <alignment wrapText="1"/>
    </xf>
    <xf numFmtId="0" fontId="0" fillId="0" borderId="17" xfId="0" applyBorder="1"/>
    <xf numFmtId="0" fontId="0" fillId="0" borderId="19" xfId="0" applyBorder="1" applyAlignment="1">
      <alignment wrapText="1"/>
    </xf>
    <xf numFmtId="0" fontId="0" fillId="0" borderId="20" xfId="0" applyBorder="1"/>
    <xf numFmtId="0" fontId="0" fillId="0" borderId="18" xfId="0" applyBorder="1"/>
    <xf numFmtId="0" fontId="0" fillId="0" borderId="21" xfId="0" applyBorder="1"/>
    <xf numFmtId="0" fontId="25" fillId="0" borderId="0" xfId="0" applyFont="1"/>
    <xf numFmtId="0" fontId="25" fillId="0" borderId="0" xfId="0" applyFont="1" applyAlignment="1">
      <alignment wrapText="1"/>
    </xf>
    <xf numFmtId="0" fontId="26" fillId="0" borderId="0" xfId="0" applyFont="1"/>
    <xf numFmtId="0" fontId="21" fillId="0" borderId="3" xfId="0" applyFont="1" applyBorder="1" applyAlignment="1">
      <alignment horizontal="right"/>
    </xf>
    <xf numFmtId="0" fontId="21" fillId="0" borderId="6" xfId="0" applyFont="1" applyBorder="1" applyAlignment="1">
      <alignment horizontal="right"/>
    </xf>
    <xf numFmtId="0" fontId="21" fillId="0" borderId="0" xfId="0" applyFont="1" applyAlignment="1">
      <alignment horizontal="center" vertical="center"/>
    </xf>
    <xf numFmtId="0" fontId="22" fillId="2" borderId="10" xfId="0" applyFont="1" applyFill="1" applyBorder="1" applyAlignment="1">
      <alignment horizontal="left"/>
    </xf>
    <xf numFmtId="0" fontId="23" fillId="0" borderId="10" xfId="0" applyFont="1" applyBorder="1" applyAlignment="1">
      <alignment horizontal="center" vertical="center"/>
    </xf>
    <xf numFmtId="0" fontId="0" fillId="0" borderId="10" xfId="0" applyBorder="1"/>
    <xf numFmtId="0" fontId="22" fillId="0" borderId="0" xfId="0" applyFont="1" applyAlignment="1">
      <alignment horizontal="center" vertical="center"/>
    </xf>
    <xf numFmtId="0" fontId="0" fillId="0" borderId="11" xfId="0" applyBorder="1"/>
    <xf numFmtId="0" fontId="24" fillId="4" borderId="2" xfId="0" applyFont="1" applyFill="1" applyBorder="1" applyAlignment="1">
      <alignment horizontal="center"/>
    </xf>
    <xf numFmtId="0" fontId="24" fillId="4" borderId="30" xfId="0" applyFont="1" applyFill="1" applyBorder="1" applyAlignment="1">
      <alignment horizontal="center"/>
    </xf>
    <xf numFmtId="0" fontId="22" fillId="4" borderId="31" xfId="0" applyFont="1" applyFill="1" applyBorder="1" applyAlignment="1">
      <alignment horizontal="center"/>
    </xf>
    <xf numFmtId="0" fontId="0" fillId="4" borderId="32" xfId="0" applyFill="1" applyBorder="1" applyAlignment="1">
      <alignment horizontal="center"/>
    </xf>
    <xf numFmtId="0" fontId="22" fillId="4" borderId="32" xfId="0" applyFont="1" applyFill="1" applyBorder="1" applyAlignment="1">
      <alignment horizontal="center"/>
    </xf>
    <xf numFmtId="0" fontId="0" fillId="4" borderId="33" xfId="0" applyFill="1" applyBorder="1" applyAlignment="1">
      <alignment horizontal="center"/>
    </xf>
    <xf numFmtId="0" fontId="21" fillId="0" borderId="15" xfId="0" applyFont="1" applyBorder="1" applyAlignment="1">
      <alignment horizontal="center"/>
    </xf>
    <xf numFmtId="0" fontId="21" fillId="0" borderId="16" xfId="0" applyFont="1" applyBorder="1" applyAlignment="1">
      <alignment horizontal="left" wrapText="1"/>
    </xf>
    <xf numFmtId="43" fontId="21" fillId="0" borderId="34" xfId="1" applyFont="1" applyFill="1" applyBorder="1"/>
    <xf numFmtId="10" fontId="0" fillId="0" borderId="17" xfId="3" applyNumberFormat="1" applyFont="1" applyBorder="1"/>
    <xf numFmtId="165" fontId="0" fillId="0" borderId="18" xfId="0" applyNumberFormat="1" applyBorder="1"/>
    <xf numFmtId="9" fontId="0" fillId="0" borderId="19" xfId="3" applyFont="1" applyBorder="1"/>
    <xf numFmtId="165" fontId="0" fillId="0" borderId="19" xfId="0" applyNumberFormat="1" applyBorder="1"/>
    <xf numFmtId="0" fontId="21" fillId="0" borderId="19" xfId="0" applyFont="1" applyBorder="1" applyAlignment="1">
      <alignment horizontal="left" wrapText="1"/>
    </xf>
    <xf numFmtId="43" fontId="21" fillId="0" borderId="35" xfId="1" applyFont="1" applyFill="1" applyBorder="1"/>
    <xf numFmtId="10" fontId="0" fillId="0" borderId="20" xfId="3" applyNumberFormat="1" applyFont="1" applyBorder="1"/>
    <xf numFmtId="166" fontId="22" fillId="0" borderId="38" xfId="0" applyNumberFormat="1" applyFont="1" applyBorder="1" applyAlignment="1">
      <alignment horizontal="right"/>
    </xf>
    <xf numFmtId="10" fontId="24" fillId="0" borderId="39" xfId="3" applyNumberFormat="1" applyFont="1" applyBorder="1"/>
    <xf numFmtId="165" fontId="0" fillId="0" borderId="21" xfId="0" applyNumberFormat="1" applyBorder="1"/>
    <xf numFmtId="9" fontId="0" fillId="0" borderId="22" xfId="3" applyFont="1" applyBorder="1"/>
    <xf numFmtId="165" fontId="0" fillId="0" borderId="22" xfId="0" applyNumberFormat="1" applyBorder="1"/>
    <xf numFmtId="0" fontId="0" fillId="0" borderId="25" xfId="0" applyBorder="1"/>
    <xf numFmtId="44" fontId="24" fillId="0" borderId="25" xfId="2" applyFont="1" applyBorder="1"/>
    <xf numFmtId="10" fontId="0" fillId="0" borderId="25" xfId="3" applyNumberFormat="1" applyFont="1" applyBorder="1"/>
    <xf numFmtId="0" fontId="22" fillId="0" borderId="22" xfId="0" applyFont="1" applyBorder="1"/>
    <xf numFmtId="0" fontId="0" fillId="0" borderId="22" xfId="0" applyBorder="1"/>
    <xf numFmtId="44" fontId="0" fillId="0" borderId="22" xfId="0" applyNumberFormat="1" applyBorder="1"/>
    <xf numFmtId="10" fontId="0" fillId="0" borderId="22" xfId="3" applyNumberFormat="1" applyFont="1" applyBorder="1"/>
    <xf numFmtId="0" fontId="27" fillId="0" borderId="0" xfId="0" applyFont="1"/>
    <xf numFmtId="10" fontId="0" fillId="0" borderId="42" xfId="3" applyNumberFormat="1" applyFont="1" applyBorder="1"/>
    <xf numFmtId="10" fontId="0" fillId="0" borderId="23" xfId="3" applyNumberFormat="1" applyFont="1" applyBorder="1"/>
    <xf numFmtId="0" fontId="19" fillId="0" borderId="3" xfId="0" applyFont="1" applyBorder="1" applyAlignment="1">
      <alignment horizontal="center" vertical="center"/>
    </xf>
    <xf numFmtId="0" fontId="19" fillId="0" borderId="6" xfId="0" applyFont="1" applyBorder="1" applyAlignment="1">
      <alignment horizontal="center" vertical="center"/>
    </xf>
    <xf numFmtId="0" fontId="21" fillId="0" borderId="9" xfId="0" applyFont="1" applyBorder="1" applyAlignment="1">
      <alignment horizontal="right"/>
    </xf>
    <xf numFmtId="0" fontId="23" fillId="0" borderId="0" xfId="0" applyFont="1" applyAlignment="1">
      <alignment horizontal="center" vertical="center"/>
    </xf>
    <xf numFmtId="0" fontId="22" fillId="5" borderId="43" xfId="0" applyFont="1" applyFill="1" applyBorder="1" applyAlignment="1">
      <alignment horizontal="right"/>
    </xf>
    <xf numFmtId="0" fontId="22" fillId="5" borderId="43" xfId="0" applyFont="1" applyFill="1" applyBorder="1" applyAlignment="1">
      <alignment horizontal="center"/>
    </xf>
    <xf numFmtId="0" fontId="21" fillId="0" borderId="44" xfId="0" applyFont="1" applyBorder="1" applyAlignment="1">
      <alignment horizontal="center"/>
    </xf>
    <xf numFmtId="10" fontId="27" fillId="0" borderId="46" xfId="0" applyNumberFormat="1" applyFont="1" applyBorder="1"/>
    <xf numFmtId="0" fontId="21" fillId="0" borderId="48" xfId="0" applyFont="1" applyBorder="1" applyAlignment="1">
      <alignment horizontal="center"/>
    </xf>
    <xf numFmtId="0" fontId="21" fillId="0" borderId="49" xfId="0" applyFont="1" applyBorder="1" applyAlignment="1">
      <alignment wrapText="1"/>
    </xf>
    <xf numFmtId="43" fontId="21" fillId="0" borderId="50" xfId="1" applyFont="1" applyFill="1" applyBorder="1"/>
    <xf numFmtId="0" fontId="27" fillId="0" borderId="51" xfId="0" applyFont="1" applyBorder="1"/>
    <xf numFmtId="0" fontId="21" fillId="0" borderId="52" xfId="0" applyFont="1" applyBorder="1" applyAlignment="1">
      <alignment horizontal="center" wrapText="1"/>
    </xf>
    <xf numFmtId="0" fontId="21" fillId="0" borderId="53" xfId="0" applyFont="1" applyBorder="1" applyAlignment="1">
      <alignment wrapText="1"/>
    </xf>
    <xf numFmtId="43" fontId="27" fillId="0" borderId="51" xfId="0" applyNumberFormat="1" applyFont="1" applyBorder="1"/>
    <xf numFmtId="0" fontId="21" fillId="0" borderId="52" xfId="0" applyFont="1" applyBorder="1" applyAlignment="1">
      <alignment horizontal="center"/>
    </xf>
    <xf numFmtId="0" fontId="21" fillId="0" borderId="53" xfId="0" applyFont="1" applyBorder="1" applyAlignment="1">
      <alignment horizontal="left" wrapText="1"/>
    </xf>
    <xf numFmtId="166" fontId="22" fillId="0" borderId="43" xfId="0" applyNumberFormat="1" applyFont="1" applyBorder="1" applyAlignment="1">
      <alignment horizontal="right"/>
    </xf>
    <xf numFmtId="10" fontId="22" fillId="0" borderId="43" xfId="0" applyNumberFormat="1" applyFont="1" applyBorder="1" applyAlignment="1">
      <alignment horizontal="right"/>
    </xf>
    <xf numFmtId="0" fontId="22" fillId="0" borderId="4" xfId="0" applyFont="1" applyBorder="1"/>
    <xf numFmtId="0" fontId="22" fillId="0" borderId="0" xfId="0" applyFont="1"/>
    <xf numFmtId="0" fontId="22" fillId="5" borderId="31" xfId="0" applyFont="1" applyFill="1" applyBorder="1" applyAlignment="1">
      <alignment horizontal="right"/>
    </xf>
    <xf numFmtId="0" fontId="22" fillId="5" borderId="32" xfId="0" applyFont="1" applyFill="1" applyBorder="1" applyAlignment="1">
      <alignment horizontal="center"/>
    </xf>
    <xf numFmtId="0" fontId="22" fillId="5" borderId="33" xfId="0" applyFont="1" applyFill="1" applyBorder="1" applyAlignment="1">
      <alignment horizontal="center"/>
    </xf>
    <xf numFmtId="43" fontId="21" fillId="0" borderId="51" xfId="1" applyFont="1" applyFill="1" applyBorder="1"/>
    <xf numFmtId="166" fontId="22" fillId="0" borderId="56" xfId="0" applyNumberFormat="1" applyFont="1" applyBorder="1" applyAlignment="1">
      <alignment horizontal="right"/>
    </xf>
    <xf numFmtId="0" fontId="29" fillId="5" borderId="60" xfId="0" applyFont="1" applyFill="1" applyBorder="1" applyAlignment="1">
      <alignment horizontal="right"/>
    </xf>
    <xf numFmtId="0" fontId="29" fillId="5" borderId="61" xfId="0" applyFont="1" applyFill="1" applyBorder="1"/>
    <xf numFmtId="0" fontId="29" fillId="5" borderId="62" xfId="0" applyFont="1" applyFill="1" applyBorder="1"/>
    <xf numFmtId="0" fontId="28" fillId="5" borderId="31" xfId="0" applyFont="1" applyFill="1" applyBorder="1" applyAlignment="1">
      <alignment horizontal="right"/>
    </xf>
    <xf numFmtId="0" fontId="28" fillId="5" borderId="32" xfId="0" applyFont="1" applyFill="1" applyBorder="1" applyAlignment="1">
      <alignment horizontal="center"/>
    </xf>
    <xf numFmtId="0" fontId="28" fillId="5" borderId="61" xfId="0" applyFont="1" applyFill="1" applyBorder="1" applyAlignment="1">
      <alignment horizontal="center"/>
    </xf>
    <xf numFmtId="0" fontId="28" fillId="5" borderId="33" xfId="0" applyFont="1" applyFill="1" applyBorder="1" applyAlignment="1">
      <alignment horizontal="center"/>
    </xf>
    <xf numFmtId="0" fontId="21" fillId="5" borderId="60" xfId="0" applyFont="1" applyFill="1" applyBorder="1" applyAlignment="1">
      <alignment horizontal="right"/>
    </xf>
    <xf numFmtId="0" fontId="21" fillId="5" borderId="61" xfId="0" applyFont="1" applyFill="1" applyBorder="1"/>
    <xf numFmtId="0" fontId="22" fillId="5" borderId="61" xfId="0" applyFont="1" applyFill="1" applyBorder="1" applyAlignment="1">
      <alignment horizontal="center"/>
    </xf>
    <xf numFmtId="0" fontId="22" fillId="5" borderId="67" xfId="0" applyFont="1" applyFill="1" applyBorder="1" applyAlignment="1">
      <alignment horizontal="center"/>
    </xf>
    <xf numFmtId="0" fontId="21" fillId="5" borderId="62" xfId="0" applyFont="1" applyFill="1" applyBorder="1"/>
    <xf numFmtId="10" fontId="22" fillId="5" borderId="70" xfId="3" applyNumberFormat="1" applyFont="1" applyFill="1" applyBorder="1" applyAlignment="1">
      <alignment horizontal="center"/>
    </xf>
    <xf numFmtId="0" fontId="21" fillId="0" borderId="52" xfId="0" applyFont="1" applyBorder="1" applyAlignment="1">
      <alignment horizontal="left" wrapText="1"/>
    </xf>
    <xf numFmtId="0" fontId="21" fillId="0" borderId="71" xfId="0" applyFont="1" applyBorder="1" applyAlignment="1">
      <alignment horizontal="left" wrapText="1"/>
    </xf>
    <xf numFmtId="43" fontId="21" fillId="7" borderId="50" xfId="1" applyFont="1" applyFill="1" applyBorder="1" applyAlignment="1">
      <alignment horizontal="center"/>
    </xf>
    <xf numFmtId="43" fontId="21" fillId="7" borderId="50" xfId="1" applyFont="1" applyFill="1" applyBorder="1"/>
    <xf numFmtId="43" fontId="21" fillId="7" borderId="51" xfId="1" applyFont="1" applyFill="1" applyBorder="1"/>
    <xf numFmtId="0" fontId="22" fillId="5" borderId="72" xfId="0" applyFont="1" applyFill="1" applyBorder="1" applyAlignment="1">
      <alignment horizontal="center" wrapText="1"/>
    </xf>
    <xf numFmtId="0" fontId="22" fillId="0" borderId="73" xfId="0" applyFont="1" applyBorder="1" applyAlignment="1">
      <alignment horizontal="center" wrapText="1"/>
    </xf>
    <xf numFmtId="0" fontId="22" fillId="0" borderId="74" xfId="0" applyFont="1" applyBorder="1" applyAlignment="1">
      <alignment wrapText="1"/>
    </xf>
    <xf numFmtId="0" fontId="22" fillId="0" borderId="46" xfId="0" applyFont="1" applyBorder="1" applyAlignment="1">
      <alignment horizontal="center"/>
    </xf>
    <xf numFmtId="0" fontId="22" fillId="0" borderId="46" xfId="0" applyFont="1" applyBorder="1"/>
    <xf numFmtId="0" fontId="22" fillId="0" borderId="75" xfId="0" applyFont="1" applyBorder="1" applyAlignment="1">
      <alignment horizontal="center"/>
    </xf>
    <xf numFmtId="0" fontId="21" fillId="0" borderId="53" xfId="0" applyFont="1" applyBorder="1" applyAlignment="1">
      <alignment horizontal="center"/>
    </xf>
    <xf numFmtId="2" fontId="21" fillId="0" borderId="53" xfId="0" applyNumberFormat="1" applyFont="1" applyBorder="1"/>
    <xf numFmtId="43" fontId="21" fillId="0" borderId="53" xfId="1" applyFont="1" applyFill="1" applyBorder="1"/>
    <xf numFmtId="2" fontId="21" fillId="0" borderId="53" xfId="1" applyNumberFormat="1" applyFont="1" applyFill="1" applyBorder="1"/>
    <xf numFmtId="0" fontId="30" fillId="5" borderId="52" xfId="0" applyFont="1" applyFill="1" applyBorder="1" applyAlignment="1">
      <alignment horizontal="right"/>
    </xf>
    <xf numFmtId="0" fontId="21" fillId="5" borderId="53" xfId="0" applyFont="1" applyFill="1" applyBorder="1"/>
    <xf numFmtId="0" fontId="21" fillId="5" borderId="50" xfId="0" applyFont="1" applyFill="1" applyBorder="1"/>
    <xf numFmtId="43" fontId="22" fillId="5" borderId="51" xfId="1" applyFont="1" applyFill="1" applyBorder="1"/>
    <xf numFmtId="0" fontId="22" fillId="0" borderId="52" xfId="0" applyFont="1" applyBorder="1" applyAlignment="1">
      <alignment horizontal="center"/>
    </xf>
    <xf numFmtId="0" fontId="22" fillId="0" borderId="72" xfId="0" applyFont="1" applyBorder="1" applyAlignment="1">
      <alignment wrapText="1"/>
    </xf>
    <xf numFmtId="43" fontId="21" fillId="0" borderId="53" xfId="1" applyFont="1" applyFill="1" applyBorder="1" applyAlignment="1"/>
    <xf numFmtId="0" fontId="30" fillId="5" borderId="52" xfId="0" applyFont="1" applyFill="1" applyBorder="1" applyAlignment="1">
      <alignment horizontal="right" wrapText="1"/>
    </xf>
    <xf numFmtId="0" fontId="21" fillId="5" borderId="53" xfId="0" applyFont="1" applyFill="1" applyBorder="1" applyAlignment="1">
      <alignment horizontal="center"/>
    </xf>
    <xf numFmtId="43" fontId="21" fillId="5" borderId="53" xfId="1" applyFont="1" applyFill="1" applyBorder="1" applyAlignment="1"/>
    <xf numFmtId="43" fontId="21" fillId="5" borderId="53" xfId="1" applyFont="1" applyFill="1" applyBorder="1"/>
    <xf numFmtId="43" fontId="21" fillId="5" borderId="50" xfId="1" applyFont="1" applyFill="1" applyBorder="1"/>
    <xf numFmtId="43" fontId="22" fillId="0" borderId="51" xfId="1" applyFont="1" applyFill="1" applyBorder="1"/>
    <xf numFmtId="0" fontId="31" fillId="5" borderId="52" xfId="0" applyFont="1" applyFill="1" applyBorder="1" applyAlignment="1">
      <alignment horizontal="right"/>
    </xf>
    <xf numFmtId="0" fontId="21" fillId="0" borderId="76" xfId="0" applyFont="1" applyBorder="1" applyAlignment="1">
      <alignment horizontal="left" wrapText="1"/>
    </xf>
    <xf numFmtId="0" fontId="21" fillId="0" borderId="53" xfId="0" quotePrefix="1" applyFont="1" applyBorder="1" applyAlignment="1">
      <alignment wrapText="1"/>
    </xf>
    <xf numFmtId="0" fontId="33" fillId="0" borderId="53" xfId="0" applyFont="1" applyBorder="1" applyAlignment="1">
      <alignment horizontal="center"/>
    </xf>
    <xf numFmtId="43" fontId="0" fillId="0" borderId="0" xfId="0" applyNumberFormat="1"/>
    <xf numFmtId="0" fontId="21" fillId="6" borderId="48" xfId="0" applyFont="1" applyFill="1" applyBorder="1" applyAlignment="1">
      <alignment horizontal="left" wrapText="1"/>
    </xf>
    <xf numFmtId="0" fontId="22" fillId="5" borderId="77" xfId="0" applyFont="1" applyFill="1" applyBorder="1" applyAlignment="1">
      <alignment horizontal="center" wrapText="1"/>
    </xf>
    <xf numFmtId="0" fontId="21" fillId="6" borderId="49" xfId="0" applyFont="1" applyFill="1" applyBorder="1" applyAlignment="1">
      <alignment horizontal="left" wrapText="1"/>
    </xf>
    <xf numFmtId="0" fontId="21" fillId="6" borderId="78" xfId="0" applyFont="1" applyFill="1" applyBorder="1" applyAlignment="1">
      <alignment horizontal="left" wrapText="1"/>
    </xf>
    <xf numFmtId="0" fontId="21" fillId="6" borderId="64" xfId="0" applyFont="1" applyFill="1" applyBorder="1" applyAlignment="1">
      <alignment horizontal="left" wrapText="1"/>
    </xf>
    <xf numFmtId="43" fontId="22" fillId="6" borderId="68" xfId="1" applyFont="1" applyFill="1" applyBorder="1"/>
    <xf numFmtId="43" fontId="21" fillId="7" borderId="79" xfId="1" applyFont="1" applyFill="1" applyBorder="1"/>
    <xf numFmtId="0" fontId="31" fillId="5" borderId="48" xfId="0" applyFont="1" applyFill="1" applyBorder="1" applyAlignment="1">
      <alignment horizontal="right"/>
    </xf>
    <xf numFmtId="0" fontId="21" fillId="5" borderId="49" xfId="0" applyFont="1" applyFill="1" applyBorder="1" applyAlignment="1">
      <alignment horizontal="center"/>
    </xf>
    <xf numFmtId="43" fontId="21" fillId="5" borderId="49" xfId="1" applyFont="1" applyFill="1" applyBorder="1" applyAlignment="1"/>
    <xf numFmtId="43" fontId="21" fillId="5" borderId="49" xfId="1" applyFont="1" applyFill="1" applyBorder="1"/>
    <xf numFmtId="43" fontId="21" fillId="5" borderId="64" xfId="1" applyFont="1" applyFill="1" applyBorder="1"/>
    <xf numFmtId="43" fontId="22" fillId="5" borderId="68" xfId="1" applyFont="1" applyFill="1" applyBorder="1"/>
    <xf numFmtId="0" fontId="35" fillId="0" borderId="72" xfId="0" applyFont="1" applyBorder="1" applyAlignment="1">
      <alignment wrapText="1"/>
    </xf>
    <xf numFmtId="0" fontId="33" fillId="0" borderId="71" xfId="0" applyFont="1" applyBorder="1" applyAlignment="1">
      <alignment horizontal="left" wrapText="1"/>
    </xf>
    <xf numFmtId="43" fontId="21" fillId="0" borderId="64" xfId="1" applyFont="1" applyFill="1" applyBorder="1"/>
    <xf numFmtId="9" fontId="0" fillId="0" borderId="20" xfId="3" applyFont="1" applyBorder="1"/>
    <xf numFmtId="9" fontId="0" fillId="0" borderId="23" xfId="3" applyFont="1" applyBorder="1"/>
    <xf numFmtId="14" fontId="0" fillId="0" borderId="0" xfId="0" applyNumberFormat="1"/>
    <xf numFmtId="0" fontId="18" fillId="0" borderId="19" xfId="0" applyFont="1" applyBorder="1" applyAlignment="1">
      <alignment wrapText="1"/>
    </xf>
    <xf numFmtId="0" fontId="18" fillId="0" borderId="20" xfId="0" applyFont="1" applyBorder="1"/>
    <xf numFmtId="0" fontId="0" fillId="0" borderId="18" xfId="0" applyBorder="1" applyAlignment="1">
      <alignment wrapText="1"/>
    </xf>
    <xf numFmtId="0" fontId="0" fillId="0" borderId="44" xfId="0" applyBorder="1" applyAlignment="1">
      <alignment wrapText="1"/>
    </xf>
    <xf numFmtId="0" fontId="17" fillId="0" borderId="19" xfId="0" applyFont="1" applyBorder="1" applyAlignment="1">
      <alignment wrapText="1"/>
    </xf>
    <xf numFmtId="0" fontId="0" fillId="3" borderId="16" xfId="0" applyFill="1" applyBorder="1" applyAlignment="1">
      <alignment wrapText="1"/>
    </xf>
    <xf numFmtId="0" fontId="0" fillId="3" borderId="17" xfId="0" applyFill="1" applyBorder="1"/>
    <xf numFmtId="0" fontId="0" fillId="3" borderId="19" xfId="0" applyFill="1" applyBorder="1" applyAlignment="1">
      <alignment wrapText="1"/>
    </xf>
    <xf numFmtId="0" fontId="0" fillId="3" borderId="20" xfId="0" applyFill="1" applyBorder="1"/>
    <xf numFmtId="0" fontId="36" fillId="3" borderId="15" xfId="0" applyFont="1" applyFill="1" applyBorder="1"/>
    <xf numFmtId="0" fontId="36" fillId="3" borderId="18" xfId="0" applyFont="1" applyFill="1" applyBorder="1"/>
    <xf numFmtId="0" fontId="21" fillId="0" borderId="1" xfId="0" applyFont="1" applyBorder="1" applyAlignment="1">
      <alignment horizontal="left"/>
    </xf>
    <xf numFmtId="0" fontId="21" fillId="0" borderId="4" xfId="0" applyFont="1" applyBorder="1" applyAlignment="1">
      <alignment horizontal="left"/>
    </xf>
    <xf numFmtId="0" fontId="21" fillId="0" borderId="7" xfId="0" applyFont="1" applyBorder="1" applyAlignment="1">
      <alignment horizontal="left"/>
    </xf>
    <xf numFmtId="0" fontId="16" fillId="0" borderId="18" xfId="0" applyFont="1" applyBorder="1"/>
    <xf numFmtId="0" fontId="35" fillId="0" borderId="72" xfId="0" quotePrefix="1" applyFont="1" applyBorder="1" applyAlignment="1">
      <alignment wrapText="1"/>
    </xf>
    <xf numFmtId="0" fontId="15" fillId="0" borderId="20" xfId="0" applyFont="1" applyBorder="1"/>
    <xf numFmtId="0" fontId="37" fillId="0" borderId="45" xfId="0" applyFont="1" applyBorder="1" applyAlignment="1">
      <alignment wrapText="1"/>
    </xf>
    <xf numFmtId="0" fontId="15" fillId="0" borderId="18" xfId="0" applyFont="1" applyBorder="1"/>
    <xf numFmtId="0" fontId="15" fillId="0" borderId="19" xfId="0" applyFont="1" applyBorder="1" applyAlignment="1">
      <alignment wrapText="1"/>
    </xf>
    <xf numFmtId="43" fontId="33" fillId="7" borderId="50" xfId="1" applyFont="1" applyFill="1" applyBorder="1" applyAlignment="1">
      <alignment horizontal="center"/>
    </xf>
    <xf numFmtId="0" fontId="33" fillId="0" borderId="52" xfId="0" applyFont="1" applyBorder="1" applyAlignment="1">
      <alignment horizontal="left" wrapText="1"/>
    </xf>
    <xf numFmtId="0" fontId="14" fillId="0" borderId="20" xfId="0" applyFont="1" applyBorder="1"/>
    <xf numFmtId="0" fontId="14" fillId="0" borderId="18" xfId="0" applyFont="1" applyBorder="1"/>
    <xf numFmtId="0" fontId="13" fillId="0" borderId="19" xfId="0" applyFont="1" applyBorder="1" applyAlignment="1">
      <alignment wrapText="1"/>
    </xf>
    <xf numFmtId="0" fontId="37" fillId="0" borderId="46" xfId="0" applyFont="1" applyBorder="1" applyAlignment="1">
      <alignment wrapText="1"/>
    </xf>
    <xf numFmtId="0" fontId="37" fillId="0" borderId="45" xfId="0" applyFont="1" applyBorder="1" applyAlignment="1">
      <alignment horizontal="center" wrapText="1"/>
    </xf>
    <xf numFmtId="0" fontId="38" fillId="0" borderId="53" xfId="0" applyFont="1" applyBorder="1" applyAlignment="1">
      <alignment wrapText="1"/>
    </xf>
    <xf numFmtId="0" fontId="38" fillId="0" borderId="49" xfId="0" applyFont="1" applyBorder="1" applyAlignment="1">
      <alignment wrapText="1"/>
    </xf>
    <xf numFmtId="0" fontId="37" fillId="6" borderId="69" xfId="0" applyFont="1" applyFill="1" applyBorder="1" applyAlignment="1">
      <alignment wrapText="1"/>
    </xf>
    <xf numFmtId="0" fontId="38" fillId="0" borderId="46" xfId="0" applyFont="1" applyBorder="1" applyAlignment="1">
      <alignment wrapText="1"/>
    </xf>
    <xf numFmtId="0" fontId="37" fillId="6" borderId="69" xfId="0" applyFont="1" applyFill="1" applyBorder="1" applyAlignment="1">
      <alignment horizontal="center" wrapText="1"/>
    </xf>
    <xf numFmtId="0" fontId="38" fillId="0" borderId="53" xfId="0" applyFont="1" applyBorder="1" applyAlignment="1">
      <alignment horizontal="right" wrapText="1"/>
    </xf>
    <xf numFmtId="0" fontId="38" fillId="0" borderId="49" xfId="0" applyFont="1" applyBorder="1" applyAlignment="1">
      <alignment horizontal="right" wrapText="1"/>
    </xf>
    <xf numFmtId="0" fontId="40" fillId="0" borderId="63" xfId="0" applyFont="1" applyBorder="1" applyAlignment="1">
      <alignment horizontal="center" wrapText="1"/>
    </xf>
    <xf numFmtId="0" fontId="39" fillId="0" borderId="53" xfId="0" applyFont="1" applyBorder="1" applyAlignment="1">
      <alignment wrapText="1"/>
    </xf>
    <xf numFmtId="0" fontId="39" fillId="0" borderId="49" xfId="0" applyFont="1" applyBorder="1" applyAlignment="1">
      <alignment wrapText="1"/>
    </xf>
    <xf numFmtId="0" fontId="40" fillId="0" borderId="73" xfId="0" applyFont="1" applyBorder="1" applyAlignment="1">
      <alignment horizontal="center" wrapText="1"/>
    </xf>
    <xf numFmtId="2" fontId="39" fillId="0" borderId="53" xfId="0" applyNumberFormat="1" applyFont="1" applyBorder="1" applyAlignment="1">
      <alignment wrapText="1"/>
    </xf>
    <xf numFmtId="2" fontId="39" fillId="0" borderId="49" xfId="0" applyNumberFormat="1" applyFont="1" applyBorder="1" applyAlignment="1">
      <alignment wrapText="1"/>
    </xf>
    <xf numFmtId="167" fontId="39" fillId="0" borderId="53" xfId="0" applyNumberFormat="1" applyFont="1" applyBorder="1" applyAlignment="1">
      <alignment wrapText="1"/>
    </xf>
    <xf numFmtId="168" fontId="39" fillId="0" borderId="53" xfId="1" applyNumberFormat="1" applyFont="1" applyBorder="1" applyAlignment="1">
      <alignment horizontal="right" wrapText="1"/>
    </xf>
    <xf numFmtId="167" fontId="39" fillId="0" borderId="49" xfId="0" applyNumberFormat="1" applyFont="1" applyBorder="1" applyAlignment="1">
      <alignment wrapText="1"/>
    </xf>
    <xf numFmtId="43" fontId="37" fillId="0" borderId="47" xfId="0" applyNumberFormat="1" applyFont="1" applyBorder="1" applyAlignment="1">
      <alignment wrapText="1"/>
    </xf>
    <xf numFmtId="0" fontId="38" fillId="0" borderId="52" xfId="0" applyFont="1" applyBorder="1" applyAlignment="1">
      <alignment horizontal="center" wrapText="1"/>
    </xf>
    <xf numFmtId="43" fontId="39" fillId="0" borderId="51" xfId="1" applyFont="1" applyFill="1" applyBorder="1" applyAlignment="1">
      <alignment wrapText="1"/>
    </xf>
    <xf numFmtId="0" fontId="38" fillId="0" borderId="48" xfId="0" applyFont="1" applyBorder="1" applyAlignment="1">
      <alignment horizontal="center" wrapText="1"/>
    </xf>
    <xf numFmtId="43" fontId="39" fillId="0" borderId="68" xfId="1" applyFont="1" applyFill="1" applyBorder="1" applyAlignment="1">
      <alignment wrapText="1"/>
    </xf>
    <xf numFmtId="0" fontId="37" fillId="6" borderId="65" xfId="0" applyFont="1" applyFill="1" applyBorder="1" applyAlignment="1">
      <alignment wrapText="1"/>
    </xf>
    <xf numFmtId="43" fontId="37" fillId="6" borderId="66" xfId="0" applyNumberFormat="1" applyFont="1" applyFill="1" applyBorder="1" applyAlignment="1">
      <alignment wrapText="1"/>
    </xf>
    <xf numFmtId="43" fontId="39" fillId="0" borderId="79" xfId="1" applyFont="1" applyFill="1" applyBorder="1" applyAlignment="1">
      <alignment wrapText="1"/>
    </xf>
    <xf numFmtId="0" fontId="38" fillId="0" borderId="53" xfId="0" applyFont="1" applyBorder="1" applyAlignment="1">
      <alignment horizontal="center" wrapText="1"/>
    </xf>
    <xf numFmtId="0" fontId="38" fillId="0" borderId="49" xfId="0" applyFont="1" applyBorder="1" applyAlignment="1">
      <alignment horizontal="center" wrapText="1"/>
    </xf>
    <xf numFmtId="0" fontId="38" fillId="0" borderId="48" xfId="11" applyFont="1" applyBorder="1" applyAlignment="1">
      <alignment wrapText="1"/>
    </xf>
    <xf numFmtId="0" fontId="38" fillId="0" borderId="49" xfId="11" applyFont="1" applyBorder="1" applyAlignment="1">
      <alignment wrapText="1"/>
    </xf>
    <xf numFmtId="0" fontId="38" fillId="0" borderId="52" xfId="0" applyFont="1" applyBorder="1" applyAlignment="1">
      <alignment wrapText="1"/>
    </xf>
    <xf numFmtId="0" fontId="38" fillId="0" borderId="48" xfId="0" applyFont="1" applyBorder="1" applyAlignment="1">
      <alignment wrapText="1"/>
    </xf>
    <xf numFmtId="0" fontId="13" fillId="0" borderId="18" xfId="0" applyFont="1" applyBorder="1"/>
    <xf numFmtId="169" fontId="38" fillId="0" borderId="53" xfId="0" applyNumberFormat="1" applyFont="1" applyBorder="1" applyAlignment="1">
      <alignment horizontal="right" wrapText="1"/>
    </xf>
    <xf numFmtId="0" fontId="38" fillId="0" borderId="44" xfId="0" applyFont="1" applyBorder="1" applyAlignment="1">
      <alignment wrapText="1"/>
    </xf>
    <xf numFmtId="0" fontId="38" fillId="0" borderId="80" xfId="0" applyFont="1" applyBorder="1" applyAlignment="1">
      <alignment wrapText="1"/>
    </xf>
    <xf numFmtId="0" fontId="38" fillId="0" borderId="44" xfId="0" applyFont="1" applyBorder="1" applyAlignment="1">
      <alignment horizontal="left" wrapText="1"/>
    </xf>
    <xf numFmtId="0" fontId="12" fillId="0" borderId="18" xfId="0" applyFont="1" applyBorder="1"/>
    <xf numFmtId="0" fontId="12" fillId="0" borderId="19" xfId="0" applyFont="1" applyBorder="1" applyAlignment="1">
      <alignment wrapText="1"/>
    </xf>
    <xf numFmtId="0" fontId="12" fillId="0" borderId="20" xfId="0" applyFont="1" applyBorder="1"/>
    <xf numFmtId="43" fontId="21" fillId="0" borderId="49" xfId="1" applyFont="1" applyFill="1" applyBorder="1" applyAlignment="1"/>
    <xf numFmtId="43" fontId="21" fillId="0" borderId="49" xfId="1" applyFont="1" applyFill="1" applyBorder="1"/>
    <xf numFmtId="43" fontId="21" fillId="0" borderId="68" xfId="1" applyFont="1" applyFill="1" applyBorder="1"/>
    <xf numFmtId="0" fontId="35" fillId="0" borderId="74" xfId="0" applyFont="1" applyBorder="1" applyAlignment="1">
      <alignment wrapText="1"/>
    </xf>
    <xf numFmtId="0" fontId="22" fillId="0" borderId="72" xfId="0" applyFont="1" applyBorder="1" applyAlignment="1">
      <alignment horizontal="left" wrapText="1"/>
    </xf>
    <xf numFmtId="2" fontId="33" fillId="0" borderId="53" xfId="1" applyNumberFormat="1" applyFont="1" applyFill="1" applyBorder="1"/>
    <xf numFmtId="0" fontId="21" fillId="0" borderId="11" xfId="0" applyFont="1" applyBorder="1" applyAlignment="1">
      <alignment horizontal="center" vertical="center"/>
    </xf>
    <xf numFmtId="0" fontId="22" fillId="5" borderId="12" xfId="0" applyFont="1" applyFill="1" applyBorder="1" applyAlignment="1">
      <alignment horizontal="center"/>
    </xf>
    <xf numFmtId="0" fontId="22" fillId="5" borderId="14" xfId="0" applyFont="1" applyFill="1" applyBorder="1" applyAlignment="1">
      <alignment horizontal="center"/>
    </xf>
    <xf numFmtId="0" fontId="11" fillId="0" borderId="16" xfId="0" applyFont="1" applyBorder="1" applyAlignment="1">
      <alignment wrapText="1"/>
    </xf>
    <xf numFmtId="0" fontId="11" fillId="0" borderId="0" xfId="0" applyFont="1"/>
    <xf numFmtId="10" fontId="27" fillId="0" borderId="74" xfId="0" applyNumberFormat="1" applyFont="1" applyBorder="1"/>
    <xf numFmtId="10" fontId="41" fillId="0" borderId="74" xfId="0" applyNumberFormat="1" applyFont="1" applyBorder="1"/>
    <xf numFmtId="0" fontId="21" fillId="0" borderId="80" xfId="0" applyFont="1" applyBorder="1" applyAlignment="1">
      <alignment wrapText="1"/>
    </xf>
    <xf numFmtId="43" fontId="21" fillId="0" borderId="46" xfId="1" applyFont="1" applyFill="1" applyBorder="1"/>
    <xf numFmtId="43" fontId="27" fillId="0" borderId="79" xfId="0" applyNumberFormat="1" applyFont="1" applyBorder="1"/>
    <xf numFmtId="0" fontId="22" fillId="5" borderId="11" xfId="0" applyFont="1" applyFill="1" applyBorder="1" applyAlignment="1">
      <alignment horizontal="center"/>
    </xf>
    <xf numFmtId="0" fontId="35" fillId="5" borderId="43" xfId="0" applyFont="1" applyFill="1" applyBorder="1" applyAlignment="1">
      <alignment horizontal="center"/>
    </xf>
    <xf numFmtId="9" fontId="0" fillId="0" borderId="25" xfId="3" applyFont="1" applyBorder="1"/>
    <xf numFmtId="0" fontId="10" fillId="0" borderId="22" xfId="0" applyFont="1" applyBorder="1" applyAlignment="1">
      <alignment wrapText="1"/>
    </xf>
    <xf numFmtId="0" fontId="10" fillId="0" borderId="23" xfId="0" applyFont="1" applyBorder="1"/>
    <xf numFmtId="9" fontId="0" fillId="0" borderId="0" xfId="0" applyNumberFormat="1"/>
    <xf numFmtId="166" fontId="0" fillId="0" borderId="0" xfId="0" applyNumberFormat="1"/>
    <xf numFmtId="0" fontId="9" fillId="0" borderId="20" xfId="0" applyFont="1" applyBorder="1"/>
    <xf numFmtId="0" fontId="9" fillId="0" borderId="19" xfId="0" applyFont="1" applyBorder="1" applyAlignment="1">
      <alignment wrapText="1"/>
    </xf>
    <xf numFmtId="0" fontId="8" fillId="0" borderId="19" xfId="0" applyFont="1" applyBorder="1" applyAlignment="1">
      <alignment wrapText="1"/>
    </xf>
    <xf numFmtId="0" fontId="8" fillId="0" borderId="20" xfId="0" applyFont="1" applyBorder="1"/>
    <xf numFmtId="0" fontId="38" fillId="0" borderId="44" xfId="0" applyFont="1" applyBorder="1" applyAlignment="1">
      <alignment horizontal="center" wrapText="1"/>
    </xf>
    <xf numFmtId="0" fontId="38" fillId="0" borderId="80" xfId="0" applyFont="1" applyBorder="1" applyAlignment="1">
      <alignment horizontal="center" wrapText="1"/>
    </xf>
    <xf numFmtId="167" fontId="39" fillId="0" borderId="80" xfId="0" applyNumberFormat="1" applyFont="1" applyBorder="1" applyAlignment="1">
      <alignment wrapText="1"/>
    </xf>
    <xf numFmtId="0" fontId="38" fillId="0" borderId="80" xfId="0" applyFont="1" applyBorder="1" applyAlignment="1">
      <alignment horizontal="right" wrapText="1"/>
    </xf>
    <xf numFmtId="43" fontId="39" fillId="0" borderId="81" xfId="1" applyFont="1" applyFill="1" applyBorder="1" applyAlignment="1">
      <alignment wrapText="1"/>
    </xf>
    <xf numFmtId="0" fontId="7" fillId="0" borderId="19" xfId="0" applyFont="1" applyBorder="1" applyAlignment="1">
      <alignment wrapText="1"/>
    </xf>
    <xf numFmtId="0" fontId="42" fillId="0" borderId="0" xfId="0" applyFont="1"/>
    <xf numFmtId="0" fontId="22" fillId="5" borderId="49" xfId="0" applyFont="1" applyFill="1" applyBorder="1" applyAlignment="1">
      <alignment horizontal="center" wrapText="1"/>
    </xf>
    <xf numFmtId="0" fontId="22" fillId="0" borderId="53" xfId="0" applyFont="1" applyBorder="1" applyAlignment="1">
      <alignment wrapText="1"/>
    </xf>
    <xf numFmtId="0" fontId="21" fillId="5" borderId="49" xfId="0" applyFont="1" applyFill="1" applyBorder="1"/>
    <xf numFmtId="0" fontId="22" fillId="0" borderId="53" xfId="0" applyFont="1" applyBorder="1" applyAlignment="1">
      <alignment horizontal="center"/>
    </xf>
    <xf numFmtId="0" fontId="22" fillId="0" borderId="51" xfId="0" applyFont="1" applyBorder="1" applyAlignment="1">
      <alignment horizontal="center"/>
    </xf>
    <xf numFmtId="0" fontId="6" fillId="0" borderId="16" xfId="0" applyFont="1" applyBorder="1" applyAlignment="1">
      <alignment wrapText="1"/>
    </xf>
    <xf numFmtId="0" fontId="6" fillId="0" borderId="0" xfId="0" applyFont="1"/>
    <xf numFmtId="10" fontId="0" fillId="0" borderId="19" xfId="3" applyNumberFormat="1" applyFont="1" applyBorder="1"/>
    <xf numFmtId="0" fontId="39" fillId="0" borderId="1" xfId="0" applyFont="1" applyBorder="1" applyAlignment="1">
      <alignment horizontal="right"/>
    </xf>
    <xf numFmtId="0" fontId="40" fillId="2" borderId="10" xfId="0" applyFont="1" applyFill="1" applyBorder="1" applyAlignment="1">
      <alignment horizontal="left"/>
    </xf>
    <xf numFmtId="0" fontId="40" fillId="2" borderId="2" xfId="0" applyFont="1" applyFill="1" applyBorder="1" applyAlignment="1">
      <alignment horizontal="left"/>
    </xf>
    <xf numFmtId="0" fontId="39" fillId="0" borderId="4" xfId="0" applyFont="1" applyBorder="1" applyAlignment="1">
      <alignment horizontal="right"/>
    </xf>
    <xf numFmtId="0" fontId="40" fillId="0" borderId="0" xfId="0" applyFont="1" applyAlignment="1">
      <alignment horizontal="left"/>
    </xf>
    <xf numFmtId="166" fontId="40" fillId="0" borderId="0" xfId="0" applyNumberFormat="1" applyFont="1" applyAlignment="1">
      <alignment horizontal="center" vertical="center"/>
    </xf>
    <xf numFmtId="0" fontId="40" fillId="0" borderId="0" xfId="0" applyFont="1" applyAlignment="1">
      <alignment horizontal="center" vertical="center"/>
    </xf>
    <xf numFmtId="0" fontId="40" fillId="0" borderId="5" xfId="0" applyFont="1" applyBorder="1" applyAlignment="1">
      <alignment horizontal="center" vertical="center"/>
    </xf>
    <xf numFmtId="0" fontId="40" fillId="2" borderId="0" xfId="0" applyFont="1" applyFill="1" applyAlignment="1">
      <alignment horizontal="left"/>
    </xf>
    <xf numFmtId="4" fontId="40" fillId="0" borderId="0" xfId="0" applyNumberFormat="1" applyFont="1" applyAlignment="1">
      <alignment horizontal="center" vertical="center"/>
    </xf>
    <xf numFmtId="0" fontId="5" fillId="0" borderId="0" xfId="0" applyFont="1"/>
    <xf numFmtId="0" fontId="5" fillId="0" borderId="5" xfId="0" applyFont="1" applyBorder="1"/>
    <xf numFmtId="0" fontId="39" fillId="0" borderId="7" xfId="0" applyFont="1" applyBorder="1" applyAlignment="1">
      <alignment horizontal="right"/>
    </xf>
    <xf numFmtId="0" fontId="40" fillId="0" borderId="11" xfId="0" applyFont="1" applyBorder="1" applyAlignment="1">
      <alignment horizontal="left"/>
    </xf>
    <xf numFmtId="10" fontId="0" fillId="0" borderId="28" xfId="3" applyNumberFormat="1" applyFont="1" applyBorder="1"/>
    <xf numFmtId="10" fontId="0" fillId="0" borderId="82" xfId="3" applyNumberFormat="1" applyFont="1" applyBorder="1"/>
    <xf numFmtId="0" fontId="22" fillId="0" borderId="52" xfId="0" applyFont="1" applyBorder="1" applyAlignment="1">
      <alignment horizontal="center" wrapText="1"/>
    </xf>
    <xf numFmtId="0" fontId="22" fillId="0" borderId="50" xfId="0" applyFont="1" applyBorder="1" applyAlignment="1">
      <alignment wrapText="1"/>
    </xf>
    <xf numFmtId="0" fontId="22" fillId="0" borderId="50" xfId="0" applyFont="1" applyBorder="1" applyAlignment="1">
      <alignment horizontal="center"/>
    </xf>
    <xf numFmtId="0" fontId="0" fillId="0" borderId="4" xfId="0" applyBorder="1"/>
    <xf numFmtId="0" fontId="40" fillId="0" borderId="1" xfId="0" applyFont="1" applyBorder="1" applyAlignment="1">
      <alignment horizontal="center" vertical="center" wrapText="1"/>
    </xf>
    <xf numFmtId="0" fontId="40" fillId="0" borderId="4"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7" xfId="0" applyFont="1" applyBorder="1" applyAlignment="1">
      <alignment horizontal="center" vertical="center" wrapText="1"/>
    </xf>
    <xf numFmtId="0" fontId="39" fillId="0" borderId="4" xfId="0" applyFont="1" applyBorder="1" applyAlignment="1">
      <alignment vertical="center" wrapText="1"/>
    </xf>
    <xf numFmtId="0" fontId="39" fillId="0" borderId="7" xfId="0" applyFont="1" applyBorder="1" applyAlignment="1">
      <alignment vertical="center" wrapText="1"/>
    </xf>
    <xf numFmtId="166" fontId="40" fillId="0" borderId="5" xfId="0" applyNumberFormat="1" applyFont="1" applyBorder="1" applyAlignment="1">
      <alignment vertical="center" wrapText="1"/>
    </xf>
    <xf numFmtId="4" fontId="40" fillId="0" borderId="5" xfId="0" applyNumberFormat="1" applyFont="1" applyBorder="1" applyAlignment="1">
      <alignment vertical="center" wrapText="1"/>
    </xf>
    <xf numFmtId="0" fontId="39" fillId="0" borderId="8" xfId="0" applyFont="1" applyBorder="1" applyAlignment="1">
      <alignment vertical="center" wrapText="1"/>
    </xf>
    <xf numFmtId="0" fontId="39" fillId="0" borderId="3" xfId="0" applyFont="1" applyBorder="1" applyAlignment="1">
      <alignment vertical="center" wrapText="1"/>
    </xf>
    <xf numFmtId="0" fontId="39" fillId="0" borderId="6" xfId="0" applyFont="1" applyBorder="1" applyAlignment="1">
      <alignment vertical="center" wrapText="1"/>
    </xf>
    <xf numFmtId="0" fontId="39" fillId="0" borderId="9" xfId="0" applyFont="1" applyBorder="1" applyAlignment="1">
      <alignment vertical="center" wrapText="1"/>
    </xf>
    <xf numFmtId="0" fontId="39" fillId="0" borderId="1" xfId="0" applyFont="1" applyBorder="1" applyAlignment="1">
      <alignment vertical="center" wrapText="1"/>
    </xf>
    <xf numFmtId="0" fontId="40" fillId="2" borderId="10" xfId="0" applyFont="1" applyFill="1" applyBorder="1" applyAlignment="1">
      <alignment vertical="center" wrapText="1"/>
    </xf>
    <xf numFmtId="0" fontId="40" fillId="2" borderId="2" xfId="0" applyFont="1" applyFill="1" applyBorder="1" applyAlignment="1">
      <alignment vertical="center" wrapText="1"/>
    </xf>
    <xf numFmtId="0" fontId="40" fillId="0" borderId="0" xfId="0" applyFont="1" applyAlignment="1">
      <alignment vertical="center" wrapText="1"/>
    </xf>
    <xf numFmtId="0" fontId="40" fillId="2" borderId="0" xfId="0" applyFont="1" applyFill="1" applyAlignment="1">
      <alignment vertical="center" wrapText="1"/>
    </xf>
    <xf numFmtId="0" fontId="4" fillId="0" borderId="5" xfId="0" applyFont="1" applyBorder="1" applyAlignment="1">
      <alignment vertical="center" wrapText="1"/>
    </xf>
    <xf numFmtId="0" fontId="40" fillId="0" borderId="11" xfId="0" applyFont="1" applyBorder="1" applyAlignment="1">
      <alignment vertical="center" wrapText="1"/>
    </xf>
    <xf numFmtId="0" fontId="40" fillId="6" borderId="12" xfId="0" applyFont="1" applyFill="1" applyBorder="1" applyAlignment="1">
      <alignment vertical="center" wrapText="1"/>
    </xf>
    <xf numFmtId="0" fontId="40" fillId="6" borderId="13" xfId="0" applyFont="1" applyFill="1" applyBorder="1" applyAlignment="1">
      <alignment vertical="center" wrapText="1"/>
    </xf>
    <xf numFmtId="0" fontId="40" fillId="6" borderId="14" xfId="0" applyFont="1" applyFill="1" applyBorder="1" applyAlignment="1">
      <alignment vertical="center" wrapText="1"/>
    </xf>
    <xf numFmtId="0" fontId="37" fillId="6" borderId="63" xfId="0" applyFont="1" applyFill="1" applyBorder="1" applyAlignment="1">
      <alignment vertical="center" wrapText="1"/>
    </xf>
    <xf numFmtId="0" fontId="37" fillId="6" borderId="45" xfId="0" applyFont="1" applyFill="1" applyBorder="1" applyAlignment="1">
      <alignment vertical="center" wrapText="1"/>
    </xf>
    <xf numFmtId="0" fontId="37" fillId="6" borderId="47" xfId="0" applyFont="1" applyFill="1" applyBorder="1" applyAlignment="1">
      <alignment vertical="center" wrapText="1"/>
    </xf>
    <xf numFmtId="0" fontId="38" fillId="0" borderId="52" xfId="0" applyFont="1" applyBorder="1" applyAlignment="1">
      <alignment vertical="center" wrapText="1"/>
    </xf>
    <xf numFmtId="0" fontId="38" fillId="0" borderId="53" xfId="0" applyFont="1" applyBorder="1" applyAlignment="1">
      <alignment vertical="center" wrapText="1"/>
    </xf>
    <xf numFmtId="0" fontId="38" fillId="0" borderId="51" xfId="0" applyFont="1" applyBorder="1" applyAlignment="1">
      <alignment vertical="center" wrapText="1"/>
    </xf>
    <xf numFmtId="0" fontId="38" fillId="0" borderId="48" xfId="0" applyFont="1" applyBorder="1" applyAlignment="1">
      <alignment vertical="center" wrapText="1"/>
    </xf>
    <xf numFmtId="0" fontId="38" fillId="0" borderId="49" xfId="0" applyFont="1" applyBorder="1" applyAlignment="1">
      <alignment vertical="center" wrapText="1"/>
    </xf>
    <xf numFmtId="0" fontId="38" fillId="0" borderId="68" xfId="0" applyFont="1" applyBorder="1" applyAlignment="1">
      <alignment vertical="center" wrapText="1"/>
    </xf>
    <xf numFmtId="0" fontId="37" fillId="6" borderId="65" xfId="0" applyFont="1" applyFill="1" applyBorder="1" applyAlignment="1">
      <alignment vertical="center" wrapText="1"/>
    </xf>
    <xf numFmtId="0" fontId="37" fillId="6" borderId="69" xfId="0" applyFont="1" applyFill="1" applyBorder="1" applyAlignment="1">
      <alignment vertical="center" wrapText="1"/>
    </xf>
    <xf numFmtId="0" fontId="37" fillId="6" borderId="66" xfId="0" applyFont="1" applyFill="1" applyBorder="1" applyAlignment="1">
      <alignment vertical="center" wrapText="1"/>
    </xf>
    <xf numFmtId="0" fontId="37" fillId="6" borderId="73" xfId="0" applyFont="1" applyFill="1" applyBorder="1" applyAlignment="1">
      <alignment vertical="center" wrapText="1"/>
    </xf>
    <xf numFmtId="0" fontId="37" fillId="6" borderId="46" xfId="0" applyFont="1" applyFill="1" applyBorder="1" applyAlignment="1">
      <alignment vertical="center" wrapText="1"/>
    </xf>
    <xf numFmtId="0" fontId="37" fillId="6" borderId="79" xfId="0" applyFont="1" applyFill="1" applyBorder="1" applyAlignment="1">
      <alignment vertical="center" wrapText="1"/>
    </xf>
    <xf numFmtId="2" fontId="37" fillId="6" borderId="66" xfId="0" applyNumberFormat="1" applyFont="1" applyFill="1" applyBorder="1" applyAlignment="1">
      <alignment vertical="center" wrapText="1"/>
    </xf>
    <xf numFmtId="0" fontId="4" fillId="0" borderId="0" xfId="0" applyFont="1" applyAlignment="1">
      <alignment vertical="center" wrapText="1"/>
    </xf>
    <xf numFmtId="0" fontId="38" fillId="0" borderId="0" xfId="0" applyFont="1" applyAlignment="1">
      <alignment vertical="center" wrapText="1"/>
    </xf>
    <xf numFmtId="0" fontId="4" fillId="0" borderId="0" xfId="0" applyFont="1" applyAlignment="1">
      <alignment vertical="center"/>
    </xf>
    <xf numFmtId="0" fontId="21" fillId="0" borderId="72" xfId="0" applyFont="1" applyBorder="1" applyAlignment="1">
      <alignment horizontal="left" wrapText="1"/>
    </xf>
    <xf numFmtId="0" fontId="43" fillId="0" borderId="0" xfId="0" applyFont="1" applyAlignment="1">
      <alignment horizontal="left"/>
    </xf>
    <xf numFmtId="0" fontId="3" fillId="0" borderId="19" xfId="0" applyFont="1" applyBorder="1" applyAlignment="1">
      <alignment wrapText="1"/>
    </xf>
    <xf numFmtId="0" fontId="3" fillId="0" borderId="20" xfId="0" applyFont="1" applyBorder="1"/>
    <xf numFmtId="43" fontId="21" fillId="0" borderId="50" xfId="1" applyFont="1" applyFill="1" applyBorder="1" applyAlignment="1">
      <alignment horizontal="center"/>
    </xf>
    <xf numFmtId="0" fontId="2" fillId="0" borderId="19" xfId="0" applyFont="1" applyBorder="1" applyAlignment="1">
      <alignment wrapText="1"/>
    </xf>
    <xf numFmtId="0" fontId="2" fillId="0" borderId="18" xfId="0" applyFont="1" applyBorder="1"/>
    <xf numFmtId="0" fontId="2" fillId="0" borderId="20" xfId="0" applyFont="1" applyBorder="1"/>
    <xf numFmtId="0" fontId="1" fillId="0" borderId="19" xfId="0" applyFont="1" applyBorder="1" applyAlignment="1">
      <alignment wrapText="1"/>
    </xf>
    <xf numFmtId="0" fontId="19" fillId="0" borderId="3" xfId="0" applyFont="1" applyBorder="1" applyAlignment="1">
      <alignment horizontal="center" vertical="center"/>
    </xf>
    <xf numFmtId="0" fontId="19" fillId="0" borderId="6" xfId="0" applyFont="1" applyBorder="1" applyAlignment="1">
      <alignment horizontal="center" vertical="center"/>
    </xf>
    <xf numFmtId="0" fontId="20" fillId="0" borderId="1" xfId="0" applyFont="1" applyBorder="1" applyAlignment="1">
      <alignment horizontal="center" vertical="center"/>
    </xf>
    <xf numFmtId="0" fontId="20" fillId="0" borderId="10" xfId="0" applyFont="1" applyBorder="1" applyAlignment="1">
      <alignment horizontal="center" vertical="center"/>
    </xf>
    <xf numFmtId="0" fontId="20" fillId="0" borderId="2" xfId="0" applyFont="1" applyBorder="1" applyAlignment="1">
      <alignment horizontal="center" vertical="center"/>
    </xf>
    <xf numFmtId="0" fontId="20" fillId="0" borderId="4" xfId="0" applyFont="1" applyBorder="1" applyAlignment="1">
      <alignment horizontal="center" vertical="center"/>
    </xf>
    <xf numFmtId="0" fontId="20" fillId="0" borderId="0" xfId="0" applyFont="1" applyAlignment="1">
      <alignment horizontal="center" vertical="center"/>
    </xf>
    <xf numFmtId="0" fontId="20" fillId="0" borderId="5" xfId="0" applyFont="1" applyBorder="1" applyAlignment="1">
      <alignment horizontal="center" vertical="center"/>
    </xf>
    <xf numFmtId="0" fontId="20" fillId="0" borderId="7" xfId="0" applyFont="1" applyBorder="1" applyAlignment="1">
      <alignment horizontal="center" vertical="center"/>
    </xf>
    <xf numFmtId="0" fontId="20" fillId="0" borderId="11" xfId="0" applyFont="1" applyBorder="1" applyAlignment="1">
      <alignment horizontal="center" vertical="center"/>
    </xf>
    <xf numFmtId="0" fontId="20" fillId="0" borderId="8" xfId="0" applyFont="1" applyBorder="1" applyAlignment="1">
      <alignment horizontal="center" vertical="center"/>
    </xf>
    <xf numFmtId="0" fontId="35" fillId="2" borderId="10" xfId="0" applyFont="1" applyFill="1" applyBorder="1" applyAlignment="1">
      <alignment horizontal="left"/>
    </xf>
    <xf numFmtId="0" fontId="22" fillId="2" borderId="10" xfId="0" applyFont="1" applyFill="1" applyBorder="1" applyAlignment="1">
      <alignment horizontal="left"/>
    </xf>
    <xf numFmtId="0" fontId="22" fillId="2" borderId="2" xfId="0" applyFont="1" applyFill="1" applyBorder="1" applyAlignment="1">
      <alignment horizontal="left"/>
    </xf>
    <xf numFmtId="166" fontId="22" fillId="0" borderId="0" xfId="0" applyNumberFormat="1" applyFont="1" applyAlignment="1">
      <alignment horizontal="center" vertical="center"/>
    </xf>
    <xf numFmtId="0" fontId="22" fillId="0" borderId="0" xfId="0" applyFont="1" applyAlignment="1">
      <alignment horizontal="center" vertical="center"/>
    </xf>
    <xf numFmtId="0" fontId="22" fillId="0" borderId="5" xfId="0" applyFont="1" applyBorder="1" applyAlignment="1">
      <alignment horizontal="center" vertical="center"/>
    </xf>
    <xf numFmtId="4" fontId="22" fillId="0" borderId="0" xfId="0" applyNumberFormat="1" applyFont="1" applyAlignment="1">
      <alignment horizontal="center" vertical="center"/>
    </xf>
    <xf numFmtId="0" fontId="22" fillId="0" borderId="1" xfId="0" applyFont="1" applyBorder="1" applyAlignment="1">
      <alignment horizontal="right" wrapText="1"/>
    </xf>
    <xf numFmtId="0" fontId="22" fillId="0" borderId="10" xfId="0" applyFont="1" applyBorder="1" applyAlignment="1">
      <alignment horizontal="right" wrapText="1"/>
    </xf>
    <xf numFmtId="166" fontId="22" fillId="0" borderId="10" xfId="0" applyNumberFormat="1" applyFont="1" applyBorder="1" applyAlignment="1">
      <alignment horizontal="center"/>
    </xf>
    <xf numFmtId="166" fontId="22" fillId="0" borderId="2" xfId="0" applyNumberFormat="1" applyFont="1" applyBorder="1" applyAlignment="1">
      <alignment horizontal="center"/>
    </xf>
    <xf numFmtId="0" fontId="22" fillId="0" borderId="12" xfId="0" applyFont="1" applyBorder="1" applyAlignment="1">
      <alignment horizontal="center"/>
    </xf>
    <xf numFmtId="0" fontId="35" fillId="0" borderId="13" xfId="0" applyFont="1" applyBorder="1" applyAlignment="1">
      <alignment horizontal="center"/>
    </xf>
    <xf numFmtId="0" fontId="35" fillId="0" borderId="14" xfId="0" applyFont="1" applyBorder="1" applyAlignment="1">
      <alignment horizontal="center"/>
    </xf>
    <xf numFmtId="0" fontId="33" fillId="0" borderId="11" xfId="0" applyFont="1" applyBorder="1" applyAlignment="1">
      <alignment horizontal="center" vertical="center"/>
    </xf>
    <xf numFmtId="0" fontId="21" fillId="0" borderId="11" xfId="0" applyFont="1" applyBorder="1" applyAlignment="1">
      <alignment horizontal="center" vertical="center"/>
    </xf>
    <xf numFmtId="0" fontId="21" fillId="0" borderId="8" xfId="0" applyFont="1" applyBorder="1" applyAlignment="1">
      <alignment horizontal="center" vertical="center"/>
    </xf>
    <xf numFmtId="0" fontId="22" fillId="6" borderId="12" xfId="0" applyFont="1" applyFill="1" applyBorder="1" applyAlignment="1">
      <alignment horizontal="center"/>
    </xf>
    <xf numFmtId="0" fontId="22" fillId="6" borderId="13" xfId="0" applyFont="1" applyFill="1" applyBorder="1" applyAlignment="1">
      <alignment horizontal="center"/>
    </xf>
    <xf numFmtId="0" fontId="22" fillId="6" borderId="14" xfId="0" applyFont="1" applyFill="1" applyBorder="1" applyAlignment="1">
      <alignment horizont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7" xfId="0" applyFont="1" applyBorder="1" applyAlignment="1">
      <alignment horizontal="center" vertical="center"/>
    </xf>
    <xf numFmtId="0" fontId="24" fillId="0" borderId="12" xfId="0" applyFont="1" applyBorder="1" applyAlignment="1">
      <alignment horizontal="center"/>
    </xf>
    <xf numFmtId="0" fontId="24" fillId="0" borderId="13" xfId="0" applyFont="1" applyBorder="1" applyAlignment="1">
      <alignment horizontal="center"/>
    </xf>
    <xf numFmtId="0" fontId="24" fillId="0" borderId="14" xfId="0" applyFont="1" applyBorder="1" applyAlignment="1">
      <alignment horizontal="center"/>
    </xf>
    <xf numFmtId="0" fontId="20" fillId="0" borderId="3"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9" xfId="0" applyFont="1" applyBorder="1" applyAlignment="1">
      <alignment horizontal="center" vertical="center" wrapText="1"/>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19" fillId="0" borderId="5" xfId="0" applyFont="1" applyBorder="1" applyAlignment="1">
      <alignment horizontal="center" vertical="center"/>
    </xf>
    <xf numFmtId="0" fontId="39" fillId="0" borderId="11" xfId="0" applyFont="1" applyBorder="1" applyAlignment="1">
      <alignment horizontal="center" vertical="center"/>
    </xf>
    <xf numFmtId="0" fontId="39" fillId="0" borderId="8" xfId="0" applyFont="1" applyBorder="1" applyAlignment="1">
      <alignment horizontal="center" vertical="center"/>
    </xf>
    <xf numFmtId="0" fontId="28" fillId="6" borderId="13" xfId="0" applyFont="1" applyFill="1" applyBorder="1" applyAlignment="1">
      <alignment horizontal="center"/>
    </xf>
    <xf numFmtId="0" fontId="28" fillId="6" borderId="14" xfId="0" applyFont="1" applyFill="1" applyBorder="1" applyAlignment="1">
      <alignment horizontal="center"/>
    </xf>
    <xf numFmtId="0" fontId="20" fillId="0" borderId="1"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8"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9" xfId="0" applyFont="1" applyBorder="1" applyAlignment="1">
      <alignment horizontal="center" vertical="center" wrapText="1"/>
    </xf>
    <xf numFmtId="0" fontId="22" fillId="0" borderId="54" xfId="0" applyFont="1" applyBorder="1" applyAlignment="1">
      <alignment horizontal="right" wrapText="1"/>
    </xf>
    <xf numFmtId="0" fontId="22" fillId="0" borderId="55" xfId="0" applyFont="1" applyBorder="1" applyAlignment="1">
      <alignment horizontal="right" wrapText="1"/>
    </xf>
    <xf numFmtId="0" fontId="22" fillId="0" borderId="57" xfId="0" applyFont="1" applyBorder="1" applyAlignment="1">
      <alignment horizontal="center"/>
    </xf>
    <xf numFmtId="0" fontId="22" fillId="0" borderId="58" xfId="0" applyFont="1" applyBorder="1" applyAlignment="1">
      <alignment horizontal="center"/>
    </xf>
    <xf numFmtId="0" fontId="22" fillId="0" borderId="59" xfId="0" applyFont="1" applyBorder="1" applyAlignment="1">
      <alignment horizontal="center"/>
    </xf>
    <xf numFmtId="0" fontId="20" fillId="0" borderId="3" xfId="0" applyFont="1" applyBorder="1" applyAlignment="1">
      <alignment horizontal="center" vertical="center"/>
    </xf>
    <xf numFmtId="0" fontId="20" fillId="0" borderId="6" xfId="0" applyFont="1" applyBorder="1" applyAlignment="1">
      <alignment horizontal="center" vertical="center"/>
    </xf>
    <xf numFmtId="0" fontId="20" fillId="0" borderId="9" xfId="0" applyFont="1" applyBorder="1" applyAlignment="1">
      <alignment horizontal="center" vertical="center"/>
    </xf>
    <xf numFmtId="0" fontId="22" fillId="5" borderId="13" xfId="0" applyFont="1" applyFill="1" applyBorder="1" applyAlignment="1">
      <alignment horizontal="center"/>
    </xf>
    <xf numFmtId="0" fontId="22" fillId="5" borderId="12" xfId="0" applyFont="1" applyFill="1" applyBorder="1" applyAlignment="1">
      <alignment horizontal="center"/>
    </xf>
    <xf numFmtId="0" fontId="22" fillId="5" borderId="14" xfId="0" applyFont="1" applyFill="1" applyBorder="1" applyAlignment="1">
      <alignment horizontal="center"/>
    </xf>
    <xf numFmtId="0" fontId="22" fillId="0" borderId="43" xfId="0" applyFont="1" applyBorder="1" applyAlignment="1">
      <alignment horizontal="right" wrapText="1"/>
    </xf>
    <xf numFmtId="0" fontId="22" fillId="4" borderId="28" xfId="0" applyFont="1" applyFill="1" applyBorder="1" applyAlignment="1">
      <alignment horizontal="center"/>
    </xf>
    <xf numFmtId="0" fontId="22" fillId="4" borderId="29" xfId="0" applyFont="1" applyFill="1" applyBorder="1" applyAlignment="1">
      <alignment horizontal="center"/>
    </xf>
    <xf numFmtId="0" fontId="36" fillId="4" borderId="12" xfId="0" applyFont="1" applyFill="1" applyBorder="1" applyAlignment="1">
      <alignment horizontal="center"/>
    </xf>
    <xf numFmtId="0" fontId="24" fillId="4" borderId="13" xfId="0" applyFont="1" applyFill="1" applyBorder="1" applyAlignment="1">
      <alignment horizontal="center"/>
    </xf>
    <xf numFmtId="0" fontId="24" fillId="4" borderId="14" xfId="0" applyFont="1" applyFill="1" applyBorder="1" applyAlignment="1">
      <alignment horizontal="center"/>
    </xf>
    <xf numFmtId="0" fontId="22" fillId="0" borderId="36" xfId="0" applyFont="1" applyBorder="1" applyAlignment="1">
      <alignment horizontal="right"/>
    </xf>
    <xf numFmtId="0" fontId="22" fillId="0" borderId="37" xfId="0" applyFont="1" applyBorder="1" applyAlignment="1">
      <alignment horizontal="right"/>
    </xf>
    <xf numFmtId="0" fontId="22" fillId="0" borderId="26" xfId="0" applyFont="1" applyBorder="1" applyAlignment="1">
      <alignment horizontal="right" wrapText="1"/>
    </xf>
    <xf numFmtId="0" fontId="22" fillId="0" borderId="27" xfId="0" applyFont="1" applyBorder="1" applyAlignment="1">
      <alignment horizontal="right" wrapText="1"/>
    </xf>
    <xf numFmtId="0" fontId="19" fillId="0" borderId="10" xfId="0" applyFont="1" applyBorder="1" applyAlignment="1">
      <alignment horizontal="center" vertical="center"/>
    </xf>
    <xf numFmtId="0" fontId="19" fillId="0" borderId="0" xfId="0" applyFont="1" applyAlignment="1">
      <alignment horizontal="center" vertical="center"/>
    </xf>
    <xf numFmtId="0" fontId="22" fillId="0" borderId="40" xfId="0" applyFont="1" applyBorder="1" applyAlignment="1">
      <alignment horizontal="right"/>
    </xf>
    <xf numFmtId="0" fontId="22" fillId="0" borderId="41" xfId="0" applyFont="1" applyBorder="1" applyAlignment="1">
      <alignment horizontal="right"/>
    </xf>
    <xf numFmtId="0" fontId="22" fillId="4" borderId="24" xfId="0" applyFont="1" applyFill="1" applyBorder="1" applyAlignment="1">
      <alignment horizontal="center"/>
    </xf>
    <xf numFmtId="0" fontId="22" fillId="4" borderId="21" xfId="0" applyFont="1" applyFill="1" applyBorder="1" applyAlignment="1">
      <alignment horizontal="center"/>
    </xf>
    <xf numFmtId="0" fontId="22" fillId="4" borderId="25" xfId="0" applyFont="1" applyFill="1" applyBorder="1" applyAlignment="1">
      <alignment horizontal="center"/>
    </xf>
    <xf numFmtId="0" fontId="22" fillId="4" borderId="22" xfId="0" applyFont="1" applyFill="1" applyBorder="1" applyAlignment="1">
      <alignment horizontal="center"/>
    </xf>
    <xf numFmtId="0" fontId="21" fillId="0" borderId="0" xfId="0" applyFont="1" applyAlignment="1">
      <alignment horizontal="center" vertical="center"/>
    </xf>
    <xf numFmtId="0" fontId="22" fillId="4" borderId="26" xfId="0" applyFont="1" applyFill="1" applyBorder="1" applyAlignment="1">
      <alignment horizontal="center"/>
    </xf>
    <xf numFmtId="0" fontId="22" fillId="4" borderId="27" xfId="0" applyFont="1" applyFill="1" applyBorder="1" applyAlignment="1">
      <alignment horizontal="center"/>
    </xf>
  </cellXfs>
  <cellStyles count="12">
    <cellStyle name="Moeda" xfId="2" builtinId="4"/>
    <cellStyle name="Moeda 2" xfId="4" xr:uid="{00000000-0005-0000-0000-000031000000}"/>
    <cellStyle name="Normal" xfId="0" builtinId="0"/>
    <cellStyle name="Normal 2" xfId="5" xr:uid="{00000000-0005-0000-0000-000032000000}"/>
    <cellStyle name="Normal 2 2 2 2 2" xfId="6" xr:uid="{00000000-0005-0000-0000-000033000000}"/>
    <cellStyle name="Normal 2 2 3" xfId="7" xr:uid="{00000000-0005-0000-0000-000034000000}"/>
    <cellStyle name="Normal 3" xfId="11" xr:uid="{3464E841-AB8D-4456-B1E4-8896508290D9}"/>
    <cellStyle name="Normal 6" xfId="8" xr:uid="{00000000-0005-0000-0000-000035000000}"/>
    <cellStyle name="Porcentagem" xfId="3" builtinId="5"/>
    <cellStyle name="Porcentagem 2" xfId="9" xr:uid="{00000000-0005-0000-0000-000036000000}"/>
    <cellStyle name="Vírgula" xfId="1" builtinId="3"/>
    <cellStyle name="Vírgula 2" xfId="10" xr:uid="{00000000-0005-0000-0000-00003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13253</xdr:colOff>
      <xdr:row>0</xdr:row>
      <xdr:rowOff>13252</xdr:rowOff>
    </xdr:from>
    <xdr:to>
      <xdr:col>0</xdr:col>
      <xdr:colOff>1046923</xdr:colOff>
      <xdr:row>4</xdr:row>
      <xdr:rowOff>148689</xdr:rowOff>
    </xdr:to>
    <xdr:pic>
      <xdr:nvPicPr>
        <xdr:cNvPr id="3" name="Imagem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2700" y="12700"/>
          <a:ext cx="1033780" cy="946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68580</xdr:colOff>
      <xdr:row>0</xdr:row>
      <xdr:rowOff>22860</xdr:rowOff>
    </xdr:from>
    <xdr:to>
      <xdr:col>0</xdr:col>
      <xdr:colOff>1036320</xdr:colOff>
      <xdr:row>4</xdr:row>
      <xdr:rowOff>160020</xdr:rowOff>
    </xdr:to>
    <xdr:pic>
      <xdr:nvPicPr>
        <xdr:cNvPr id="2" name="Imagem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68580" y="22860"/>
          <a:ext cx="967740" cy="8782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13253</xdr:colOff>
      <xdr:row>0</xdr:row>
      <xdr:rowOff>13252</xdr:rowOff>
    </xdr:from>
    <xdr:to>
      <xdr:col>0</xdr:col>
      <xdr:colOff>1046923</xdr:colOff>
      <xdr:row>4</xdr:row>
      <xdr:rowOff>177264</xdr:rowOff>
    </xdr:to>
    <xdr:pic>
      <xdr:nvPicPr>
        <xdr:cNvPr id="2" name="Imagem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2700" y="12700"/>
          <a:ext cx="1033780" cy="1012190"/>
        </a:xfrm>
        <a:prstGeom prst="rect">
          <a:avLst/>
        </a:prstGeom>
      </xdr:spPr>
    </xdr:pic>
    <xdr:clientData/>
  </xdr:twoCellAnchor>
  <xdr:oneCellAnchor>
    <xdr:from>
      <xdr:col>0</xdr:col>
      <xdr:colOff>13253</xdr:colOff>
      <xdr:row>0</xdr:row>
      <xdr:rowOff>13252</xdr:rowOff>
    </xdr:from>
    <xdr:ext cx="1033670" cy="945563"/>
    <xdr:pic>
      <xdr:nvPicPr>
        <xdr:cNvPr id="3" name="Imagem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2700" y="12700"/>
          <a:ext cx="1033780" cy="94551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152643</xdr:colOff>
      <xdr:row>0</xdr:row>
      <xdr:rowOff>59716</xdr:rowOff>
    </xdr:from>
    <xdr:ext cx="939247" cy="859188"/>
    <xdr:pic>
      <xdr:nvPicPr>
        <xdr:cNvPr id="3" name="Imagem 2">
          <a:extLst>
            <a:ext uri="{FF2B5EF4-FFF2-40B4-BE49-F238E27FC236}">
              <a16:creationId xmlns:a16="http://schemas.microsoft.com/office/drawing/2014/main" id="{A1A6B11F-E2C5-495F-8CA1-387D0DAA2D6C}"/>
            </a:ext>
          </a:extLst>
        </xdr:cNvPr>
        <xdr:cNvPicPr>
          <a:picLocks noChangeAspect="1"/>
        </xdr:cNvPicPr>
      </xdr:nvPicPr>
      <xdr:blipFill>
        <a:blip xmlns:r="http://schemas.openxmlformats.org/officeDocument/2006/relationships" r:embed="rId1"/>
        <a:stretch>
          <a:fillRect/>
        </a:stretch>
      </xdr:blipFill>
      <xdr:spPr>
        <a:xfrm>
          <a:off x="152643" y="59716"/>
          <a:ext cx="939247" cy="85918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22860</xdr:rowOff>
    </xdr:from>
    <xdr:to>
      <xdr:col>0</xdr:col>
      <xdr:colOff>1155590</xdr:colOff>
      <xdr:row>4</xdr:row>
      <xdr:rowOff>53340</xdr:rowOff>
    </xdr:to>
    <xdr:pic>
      <xdr:nvPicPr>
        <xdr:cNvPr id="3" name="Imagem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68580" y="22860"/>
          <a:ext cx="1086485" cy="86233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68580</xdr:colOff>
      <xdr:row>0</xdr:row>
      <xdr:rowOff>22860</xdr:rowOff>
    </xdr:from>
    <xdr:to>
      <xdr:col>0</xdr:col>
      <xdr:colOff>1155590</xdr:colOff>
      <xdr:row>4</xdr:row>
      <xdr:rowOff>53340</xdr:rowOff>
    </xdr:to>
    <xdr:pic>
      <xdr:nvPicPr>
        <xdr:cNvPr id="2" name="Imagem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68580" y="22860"/>
          <a:ext cx="1086485" cy="8553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68580</xdr:colOff>
      <xdr:row>0</xdr:row>
      <xdr:rowOff>79794</xdr:rowOff>
    </xdr:from>
    <xdr:to>
      <xdr:col>0</xdr:col>
      <xdr:colOff>1074331</xdr:colOff>
      <xdr:row>4</xdr:row>
      <xdr:rowOff>144779</xdr:rowOff>
    </xdr:to>
    <xdr:pic>
      <xdr:nvPicPr>
        <xdr:cNvPr id="3" name="Imagem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68580" y="79794"/>
          <a:ext cx="1005751" cy="795973"/>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10"/>
  <sheetViews>
    <sheetView zoomScale="80" zoomScaleNormal="80" workbookViewId="0">
      <selection activeCell="J104" sqref="I104:J113"/>
    </sheetView>
  </sheetViews>
  <sheetFormatPr defaultColWidth="9" defaultRowHeight="15"/>
  <cols>
    <col min="1" max="1" width="17.28515625" customWidth="1"/>
    <col min="2" max="2" width="83.42578125" customWidth="1"/>
    <col min="4" max="4" width="10.28515625" bestFit="1" customWidth="1"/>
    <col min="5" max="6" width="11.42578125" bestFit="1" customWidth="1"/>
    <col min="7" max="7" width="12.5703125" bestFit="1" customWidth="1"/>
    <col min="8" max="8" width="11.5703125" customWidth="1"/>
    <col min="9" max="9" width="13.7109375" bestFit="1" customWidth="1"/>
    <col min="10" max="10" width="11.28515625" bestFit="1" customWidth="1"/>
    <col min="11" max="11" width="12.5703125" bestFit="1" customWidth="1"/>
  </cols>
  <sheetData>
    <row r="1" spans="1:11" ht="17.45" customHeight="1">
      <c r="A1" s="26"/>
      <c r="B1" s="333" t="s">
        <v>0</v>
      </c>
      <c r="C1" s="335" t="s">
        <v>1</v>
      </c>
      <c r="D1" s="336"/>
      <c r="E1" s="336"/>
      <c r="F1" s="336"/>
      <c r="G1" s="337"/>
    </row>
    <row r="2" spans="1:11" ht="15.6" customHeight="1">
      <c r="A2" s="27"/>
      <c r="B2" s="334"/>
      <c r="C2" s="338"/>
      <c r="D2" s="339"/>
      <c r="E2" s="339"/>
      <c r="F2" s="339"/>
      <c r="G2" s="340"/>
    </row>
    <row r="3" spans="1:11" ht="15.75">
      <c r="A3" s="27"/>
      <c r="B3" s="2" t="s">
        <v>2</v>
      </c>
      <c r="C3" s="338"/>
      <c r="D3" s="339"/>
      <c r="E3" s="339"/>
      <c r="F3" s="339"/>
      <c r="G3" s="340"/>
    </row>
    <row r="4" spans="1:11">
      <c r="A4" s="27"/>
      <c r="B4" s="3" t="s">
        <v>3</v>
      </c>
      <c r="C4" s="338"/>
      <c r="D4" s="339"/>
      <c r="E4" s="339"/>
      <c r="F4" s="339"/>
      <c r="G4" s="340"/>
    </row>
    <row r="5" spans="1:11">
      <c r="A5" s="67"/>
      <c r="B5" s="4" t="s">
        <v>4</v>
      </c>
      <c r="C5" s="341"/>
      <c r="D5" s="342"/>
      <c r="E5" s="342"/>
      <c r="F5" s="342"/>
      <c r="G5" s="343"/>
    </row>
    <row r="6" spans="1:11">
      <c r="A6" s="6" t="s">
        <v>5</v>
      </c>
      <c r="B6" s="344" t="s">
        <v>353</v>
      </c>
      <c r="C6" s="345"/>
      <c r="D6" s="345"/>
      <c r="E6" s="345"/>
      <c r="F6" s="345"/>
      <c r="G6" s="346"/>
    </row>
    <row r="7" spans="1:11">
      <c r="A7" s="9" t="s">
        <v>6</v>
      </c>
      <c r="B7" s="10" t="s">
        <v>354</v>
      </c>
      <c r="C7" s="347"/>
      <c r="D7" s="348"/>
      <c r="E7" s="348"/>
      <c r="F7" s="348"/>
      <c r="G7" s="349"/>
    </row>
    <row r="8" spans="1:11">
      <c r="A8" s="9" t="s">
        <v>7</v>
      </c>
      <c r="B8" s="10" t="s">
        <v>398</v>
      </c>
      <c r="C8" s="350"/>
      <c r="D8" s="348"/>
      <c r="E8" s="348"/>
      <c r="F8" s="348"/>
      <c r="G8" s="349"/>
    </row>
    <row r="9" spans="1:11">
      <c r="A9" s="9" t="s">
        <v>8</v>
      </c>
      <c r="B9" s="10" t="s">
        <v>9</v>
      </c>
      <c r="G9" s="13"/>
    </row>
    <row r="10" spans="1:11">
      <c r="A10" s="14" t="s">
        <v>10</v>
      </c>
      <c r="B10" s="15" t="s">
        <v>11</v>
      </c>
      <c r="C10" s="358" t="s">
        <v>260</v>
      </c>
      <c r="D10" s="359"/>
      <c r="E10" s="359"/>
      <c r="F10" s="359"/>
      <c r="G10" s="360"/>
    </row>
    <row r="11" spans="1:11">
      <c r="A11" s="361" t="s">
        <v>86</v>
      </c>
      <c r="B11" s="362"/>
      <c r="C11" s="362"/>
      <c r="D11" s="362"/>
      <c r="E11" s="362"/>
      <c r="F11" s="362"/>
      <c r="G11" s="363"/>
      <c r="K11" s="155"/>
    </row>
    <row r="12" spans="1:11">
      <c r="A12" s="98"/>
      <c r="B12" s="99"/>
      <c r="C12" s="99"/>
      <c r="D12" s="100"/>
      <c r="E12" s="99"/>
      <c r="F12" s="101" t="s">
        <v>13</v>
      </c>
      <c r="G12" s="102"/>
    </row>
    <row r="13" spans="1:11" ht="15.75" thickBot="1">
      <c r="A13" s="86" t="s">
        <v>14</v>
      </c>
      <c r="B13" s="87" t="s">
        <v>15</v>
      </c>
      <c r="C13" s="87" t="s">
        <v>16</v>
      </c>
      <c r="D13" s="87" t="s">
        <v>12</v>
      </c>
      <c r="E13" s="87" t="s">
        <v>17</v>
      </c>
      <c r="F13" s="103">
        <v>0.2223</v>
      </c>
      <c r="G13" s="88" t="s">
        <v>18</v>
      </c>
    </row>
    <row r="14" spans="1:11">
      <c r="A14" s="110">
        <v>1</v>
      </c>
      <c r="B14" s="111" t="s">
        <v>400</v>
      </c>
      <c r="C14" s="112"/>
      <c r="D14" s="113"/>
      <c r="E14" s="112"/>
      <c r="F14" s="114"/>
      <c r="G14" s="143"/>
    </row>
    <row r="15" spans="1:11" ht="26.25">
      <c r="A15" s="104" t="s">
        <v>205</v>
      </c>
      <c r="B15" s="105" t="s">
        <v>396</v>
      </c>
      <c r="C15" s="106" t="s">
        <v>29</v>
      </c>
      <c r="D15" s="118">
        <v>2</v>
      </c>
      <c r="E15" s="117">
        <v>312.17</v>
      </c>
      <c r="F15" s="107">
        <f>TRUNC(E15+E15*F$13,2)</f>
        <v>381.56</v>
      </c>
      <c r="G15" s="108">
        <f>TRUNC(F15*D15,2)</f>
        <v>763.12</v>
      </c>
    </row>
    <row r="16" spans="1:11" ht="26.25">
      <c r="A16" s="104" t="s">
        <v>425</v>
      </c>
      <c r="B16" s="105" t="s">
        <v>424</v>
      </c>
      <c r="C16" s="106" t="s">
        <v>78</v>
      </c>
      <c r="D16" s="118">
        <v>1</v>
      </c>
      <c r="E16" s="117">
        <f>COMPOSIÇÕES!F161</f>
        <v>5260.4899999999989</v>
      </c>
      <c r="F16" s="107">
        <f t="shared" ref="F16:F17" si="0">TRUNC(E16+E16*F$13,2)</f>
        <v>6429.89</v>
      </c>
      <c r="G16" s="108">
        <f t="shared" ref="G16:G17" si="1">TRUNC(F16*D16,2)</f>
        <v>6429.89</v>
      </c>
    </row>
    <row r="17" spans="1:13" ht="39">
      <c r="A17" s="104" t="s">
        <v>405</v>
      </c>
      <c r="B17" s="105" t="s">
        <v>430</v>
      </c>
      <c r="C17" s="106" t="s">
        <v>421</v>
      </c>
      <c r="D17" s="118">
        <v>1</v>
      </c>
      <c r="E17" s="117">
        <f>COMPOSIÇÕES!F155</f>
        <v>3787.4800000000005</v>
      </c>
      <c r="F17" s="107">
        <f t="shared" si="0"/>
        <v>4629.43</v>
      </c>
      <c r="G17" s="108">
        <f t="shared" si="1"/>
        <v>4629.43</v>
      </c>
      <c r="J17" s="136"/>
    </row>
    <row r="18" spans="1:13" ht="26.25">
      <c r="A18" s="104" t="s">
        <v>403</v>
      </c>
      <c r="B18" s="105" t="s">
        <v>404</v>
      </c>
      <c r="C18" s="328" t="s">
        <v>78</v>
      </c>
      <c r="D18" s="118">
        <v>1</v>
      </c>
      <c r="E18" s="117">
        <v>6721.91</v>
      </c>
      <c r="F18" s="75">
        <f>TRUNC(E18+E18*F$13,2)</f>
        <v>8216.19</v>
      </c>
      <c r="G18" s="89">
        <f>TRUNC(F18*D18,2)</f>
        <v>8216.19</v>
      </c>
      <c r="I18" s="136"/>
    </row>
    <row r="19" spans="1:13">
      <c r="A19" s="119"/>
      <c r="B19" s="138" t="s">
        <v>20</v>
      </c>
      <c r="C19" s="120"/>
      <c r="D19" s="257"/>
      <c r="E19" s="257"/>
      <c r="F19" s="120"/>
      <c r="G19" s="149">
        <f>SUM(G15:G18)</f>
        <v>20038.63</v>
      </c>
      <c r="M19" t="s">
        <v>21</v>
      </c>
    </row>
    <row r="20" spans="1:13">
      <c r="A20" s="110">
        <v>2</v>
      </c>
      <c r="B20" s="256" t="s">
        <v>401</v>
      </c>
      <c r="C20" s="112"/>
      <c r="D20" s="258"/>
      <c r="E20" s="258"/>
      <c r="F20" s="112"/>
      <c r="G20" s="259"/>
      <c r="K20" s="155"/>
    </row>
    <row r="21" spans="1:13">
      <c r="A21" s="104" t="s">
        <v>350</v>
      </c>
      <c r="B21" s="105" t="s">
        <v>351</v>
      </c>
      <c r="C21" s="106" t="s">
        <v>19</v>
      </c>
      <c r="D21" s="107">
        <v>80</v>
      </c>
      <c r="E21" s="75">
        <v>113.92</v>
      </c>
      <c r="F21" s="107">
        <f t="shared" ref="F21:F22" si="2">TRUNC(E21+E21*F$13,2)</f>
        <v>139.24</v>
      </c>
      <c r="G21" s="108">
        <f>TRUNC(F21*D21,2)</f>
        <v>11139.2</v>
      </c>
    </row>
    <row r="22" spans="1:13">
      <c r="A22" s="104" t="s">
        <v>348</v>
      </c>
      <c r="B22" s="151" t="s">
        <v>349</v>
      </c>
      <c r="C22" s="106" t="s">
        <v>19</v>
      </c>
      <c r="D22" s="107">
        <v>640</v>
      </c>
      <c r="E22" s="75">
        <v>29.84</v>
      </c>
      <c r="F22" s="107">
        <f t="shared" si="2"/>
        <v>36.47</v>
      </c>
      <c r="G22" s="108">
        <f>TRUNC(F22*D22,2)</f>
        <v>23340.799999999999</v>
      </c>
    </row>
    <row r="23" spans="1:13">
      <c r="A23" s="137"/>
      <c r="B23" s="138" t="s">
        <v>20</v>
      </c>
      <c r="C23" s="139"/>
      <c r="D23" s="140"/>
      <c r="E23" s="141"/>
      <c r="F23" s="139"/>
      <c r="G23" s="142">
        <f>SUM(G21:G22)</f>
        <v>34480</v>
      </c>
    </row>
    <row r="24" spans="1:13">
      <c r="A24" s="279">
        <v>3</v>
      </c>
      <c r="B24" s="280" t="s">
        <v>121</v>
      </c>
      <c r="C24" s="258"/>
      <c r="D24" s="258"/>
      <c r="E24" s="258"/>
      <c r="F24" s="258"/>
      <c r="G24" s="281"/>
      <c r="H24" s="282"/>
      <c r="I24" s="136"/>
    </row>
    <row r="25" spans="1:13" ht="26.25">
      <c r="A25" s="104" t="s">
        <v>122</v>
      </c>
      <c r="B25" s="105" t="s">
        <v>123</v>
      </c>
      <c r="C25" s="106" t="s">
        <v>82</v>
      </c>
      <c r="D25" s="107">
        <v>56.5</v>
      </c>
      <c r="E25" s="75">
        <v>99.7</v>
      </c>
      <c r="F25" s="107">
        <f t="shared" ref="F25:F26" si="3">TRUNC(E25+E25*F$13,2)</f>
        <v>121.86</v>
      </c>
      <c r="G25" s="108">
        <f t="shared" ref="G25:G26" si="4">TRUNC(F25*D25,2)</f>
        <v>6885.09</v>
      </c>
    </row>
    <row r="26" spans="1:13" ht="39">
      <c r="A26" s="104" t="s">
        <v>128</v>
      </c>
      <c r="B26" s="151" t="s">
        <v>317</v>
      </c>
      <c r="C26" s="106" t="s">
        <v>82</v>
      </c>
      <c r="D26" s="107">
        <v>38.21</v>
      </c>
      <c r="E26" s="75">
        <v>53.68</v>
      </c>
      <c r="F26" s="107">
        <f t="shared" si="3"/>
        <v>65.61</v>
      </c>
      <c r="G26" s="108">
        <f t="shared" si="4"/>
        <v>2506.9499999999998</v>
      </c>
    </row>
    <row r="27" spans="1:13" ht="26.25">
      <c r="A27" s="104" t="s">
        <v>80</v>
      </c>
      <c r="B27" s="105" t="s">
        <v>155</v>
      </c>
      <c r="C27" s="106" t="s">
        <v>29</v>
      </c>
      <c r="D27" s="107">
        <v>82.29</v>
      </c>
      <c r="E27" s="75">
        <f>COMPOSIÇÕES!F43</f>
        <v>6.7</v>
      </c>
      <c r="F27" s="107">
        <f t="shared" ref="F27:F30" si="5">TRUNC(E27+E27*F$13,2)</f>
        <v>8.18</v>
      </c>
      <c r="G27" s="108">
        <f t="shared" ref="G27:G30" si="6">TRUNC(F27*D27,2)</f>
        <v>673.13</v>
      </c>
    </row>
    <row r="28" spans="1:13">
      <c r="A28" s="104" t="s">
        <v>28</v>
      </c>
      <c r="B28" s="105" t="s">
        <v>146</v>
      </c>
      <c r="C28" s="106" t="s">
        <v>29</v>
      </c>
      <c r="D28" s="107">
        <v>14.25</v>
      </c>
      <c r="E28" s="75">
        <f>COMPOSIÇÕES!F40</f>
        <v>32.950000000000003</v>
      </c>
      <c r="F28" s="107">
        <f t="shared" si="5"/>
        <v>40.270000000000003</v>
      </c>
      <c r="G28" s="108">
        <f t="shared" si="6"/>
        <v>573.84</v>
      </c>
    </row>
    <row r="29" spans="1:13" ht="26.25">
      <c r="A29" s="104" t="s">
        <v>25</v>
      </c>
      <c r="B29" s="105" t="s">
        <v>143</v>
      </c>
      <c r="C29" s="106" t="s">
        <v>81</v>
      </c>
      <c r="D29" s="107">
        <v>3248.51</v>
      </c>
      <c r="E29" s="75">
        <v>4.33</v>
      </c>
      <c r="F29" s="107">
        <f t="shared" si="5"/>
        <v>5.29</v>
      </c>
      <c r="G29" s="108">
        <f t="shared" si="6"/>
        <v>17184.61</v>
      </c>
    </row>
    <row r="30" spans="1:13" ht="39">
      <c r="A30" s="104" t="s">
        <v>147</v>
      </c>
      <c r="B30" s="105" t="s">
        <v>148</v>
      </c>
      <c r="C30" s="106" t="s">
        <v>142</v>
      </c>
      <c r="D30" s="107">
        <v>5</v>
      </c>
      <c r="E30" s="75">
        <v>12.84</v>
      </c>
      <c r="F30" s="107">
        <f t="shared" si="5"/>
        <v>15.69</v>
      </c>
      <c r="G30" s="108">
        <f t="shared" si="6"/>
        <v>78.45</v>
      </c>
    </row>
    <row r="31" spans="1:13">
      <c r="A31" s="137"/>
      <c r="B31" s="138" t="s">
        <v>20</v>
      </c>
      <c r="C31" s="139"/>
      <c r="D31" s="140"/>
      <c r="E31" s="141"/>
      <c r="F31" s="139"/>
      <c r="G31" s="142">
        <f>SUM(G25:G30)</f>
        <v>27902.070000000003</v>
      </c>
      <c r="K31" t="s">
        <v>21</v>
      </c>
    </row>
    <row r="32" spans="1:13">
      <c r="A32" s="123">
        <v>4</v>
      </c>
      <c r="B32" s="124" t="s">
        <v>26</v>
      </c>
      <c r="C32" s="115"/>
      <c r="D32" s="125"/>
      <c r="E32" s="117"/>
      <c r="F32" s="75"/>
      <c r="G32" s="89"/>
    </row>
    <row r="33" spans="1:11" ht="26.25">
      <c r="A33" s="104" t="s">
        <v>174</v>
      </c>
      <c r="B33" s="105" t="s">
        <v>173</v>
      </c>
      <c r="C33" s="106" t="s">
        <v>82</v>
      </c>
      <c r="D33" s="125">
        <v>240.05</v>
      </c>
      <c r="E33" s="117">
        <f>COMPOSIÇÕES!F50</f>
        <v>19.189999999999998</v>
      </c>
      <c r="F33" s="107">
        <f t="shared" ref="F33" si="7">TRUNC(E33+E33*F$13,2)</f>
        <v>23.45</v>
      </c>
      <c r="G33" s="108">
        <f t="shared" ref="G33" si="8">TRUNC(F33*D33,2)</f>
        <v>5629.17</v>
      </c>
    </row>
    <row r="34" spans="1:11" ht="27.75" customHeight="1">
      <c r="A34" s="104" t="s">
        <v>129</v>
      </c>
      <c r="B34" s="105" t="s">
        <v>130</v>
      </c>
      <c r="C34" s="106" t="s">
        <v>81</v>
      </c>
      <c r="D34" s="125">
        <v>699.36</v>
      </c>
      <c r="E34" s="117">
        <v>3.13</v>
      </c>
      <c r="F34" s="107">
        <f t="shared" ref="F34:F36" si="9">TRUNC(E34+E34*F$13,2)</f>
        <v>3.82</v>
      </c>
      <c r="G34" s="108">
        <f t="shared" ref="G34:G36" si="10">TRUNC(F34*D34,2)</f>
        <v>2671.55</v>
      </c>
    </row>
    <row r="35" spans="1:11" ht="26.25">
      <c r="A35" s="104" t="s">
        <v>44</v>
      </c>
      <c r="B35" s="105" t="s">
        <v>158</v>
      </c>
      <c r="C35" s="106" t="s">
        <v>77</v>
      </c>
      <c r="D35" s="125">
        <v>372.55</v>
      </c>
      <c r="E35" s="117">
        <v>2.69</v>
      </c>
      <c r="F35" s="107">
        <f t="shared" si="9"/>
        <v>3.28</v>
      </c>
      <c r="G35" s="108">
        <f t="shared" si="10"/>
        <v>1221.96</v>
      </c>
    </row>
    <row r="36" spans="1:11">
      <c r="A36" s="104" t="s">
        <v>161</v>
      </c>
      <c r="B36" s="105" t="s">
        <v>162</v>
      </c>
      <c r="C36" s="106" t="s">
        <v>82</v>
      </c>
      <c r="D36" s="125">
        <v>206.97</v>
      </c>
      <c r="E36" s="117">
        <v>1.35</v>
      </c>
      <c r="F36" s="107">
        <f t="shared" si="9"/>
        <v>1.65</v>
      </c>
      <c r="G36" s="108">
        <f t="shared" si="10"/>
        <v>341.5</v>
      </c>
    </row>
    <row r="37" spans="1:11">
      <c r="A37" s="126"/>
      <c r="B37" s="109" t="s">
        <v>20</v>
      </c>
      <c r="C37" s="127"/>
      <c r="D37" s="128"/>
      <c r="E37" s="129"/>
      <c r="F37" s="130"/>
      <c r="G37" s="122">
        <f>SUM(G33:G36)</f>
        <v>9864.18</v>
      </c>
    </row>
    <row r="38" spans="1:11">
      <c r="A38" s="123">
        <v>5</v>
      </c>
      <c r="B38" s="150" t="s">
        <v>102</v>
      </c>
      <c r="C38" s="115"/>
      <c r="D38" s="125"/>
      <c r="E38" s="117"/>
      <c r="F38" s="75"/>
      <c r="G38" s="89"/>
      <c r="K38" s="136"/>
    </row>
    <row r="39" spans="1:11">
      <c r="A39" s="324" t="s">
        <v>207</v>
      </c>
      <c r="B39" s="105" t="s">
        <v>208</v>
      </c>
      <c r="C39" s="106" t="s">
        <v>24</v>
      </c>
      <c r="D39" s="125">
        <v>64</v>
      </c>
      <c r="E39" s="117">
        <v>34.42</v>
      </c>
      <c r="F39" s="107">
        <f t="shared" ref="F39" si="11">TRUNC(E39+E39*F$13,2)</f>
        <v>42.07</v>
      </c>
      <c r="G39" s="108">
        <f t="shared" ref="G39" si="12">TRUNC(F39*D39,2)</f>
        <v>2692.48</v>
      </c>
    </row>
    <row r="40" spans="1:11" ht="31.9" customHeight="1">
      <c r="A40" s="324" t="s">
        <v>457</v>
      </c>
      <c r="B40" s="105" t="s">
        <v>458</v>
      </c>
      <c r="C40" s="106" t="s">
        <v>81</v>
      </c>
      <c r="D40" s="125">
        <v>144.9</v>
      </c>
      <c r="E40" s="117">
        <v>77.86</v>
      </c>
      <c r="F40" s="107">
        <f t="shared" ref="F40" si="13">TRUNC(E40+E40*F$13,2)</f>
        <v>95.16</v>
      </c>
      <c r="G40" s="108">
        <f t="shared" ref="G40" si="14">TRUNC(F40*D40,2)</f>
        <v>13788.68</v>
      </c>
      <c r="I40" s="136"/>
    </row>
    <row r="41" spans="1:11" ht="26.25">
      <c r="A41" s="104" t="s">
        <v>199</v>
      </c>
      <c r="B41" s="105" t="s">
        <v>200</v>
      </c>
      <c r="C41" s="176" t="s">
        <v>33</v>
      </c>
      <c r="D41" s="125">
        <v>5.79</v>
      </c>
      <c r="E41" s="117">
        <v>493.97</v>
      </c>
      <c r="F41" s="107">
        <f t="shared" ref="F41:F42" si="15">TRUNC(E41+E41*F$13,2)</f>
        <v>603.77</v>
      </c>
      <c r="G41" s="108">
        <f t="shared" ref="G41:G42" si="16">TRUNC(F41*D41,2)</f>
        <v>3495.82</v>
      </c>
    </row>
    <row r="42" spans="1:11" ht="26.25">
      <c r="A42" s="104" t="s">
        <v>201</v>
      </c>
      <c r="B42" s="105" t="s">
        <v>202</v>
      </c>
      <c r="C42" s="176" t="s">
        <v>33</v>
      </c>
      <c r="D42" s="125">
        <v>5.79</v>
      </c>
      <c r="E42" s="117">
        <v>277.10000000000002</v>
      </c>
      <c r="F42" s="107">
        <f t="shared" si="15"/>
        <v>338.69</v>
      </c>
      <c r="G42" s="108">
        <f t="shared" si="16"/>
        <v>1961.01</v>
      </c>
    </row>
    <row r="43" spans="1:11">
      <c r="A43" s="104" t="s">
        <v>375</v>
      </c>
      <c r="B43" s="105" t="s">
        <v>376</v>
      </c>
      <c r="C43" s="176" t="s">
        <v>187</v>
      </c>
      <c r="D43" s="125">
        <v>46.39</v>
      </c>
      <c r="E43" s="117">
        <v>12.49</v>
      </c>
      <c r="F43" s="107">
        <f t="shared" ref="F43" si="17">TRUNC(E43+E43*F$13,2)</f>
        <v>15.26</v>
      </c>
      <c r="G43" s="108">
        <f t="shared" ref="G43" si="18">TRUNC(F43*D43,2)</f>
        <v>707.91</v>
      </c>
    </row>
    <row r="44" spans="1:11" ht="39">
      <c r="A44" s="104" t="s">
        <v>85</v>
      </c>
      <c r="B44" s="105" t="s">
        <v>131</v>
      </c>
      <c r="C44" s="106" t="s">
        <v>81</v>
      </c>
      <c r="D44" s="125">
        <v>138.25</v>
      </c>
      <c r="E44" s="117">
        <v>34.61</v>
      </c>
      <c r="F44" s="107">
        <f t="shared" ref="F44:F47" si="19">TRUNC(E44+E44*F$13,2)</f>
        <v>42.3</v>
      </c>
      <c r="G44" s="108">
        <f t="shared" ref="G44:G47" si="20">TRUNC(F44*D44,2)</f>
        <v>5847.97</v>
      </c>
    </row>
    <row r="45" spans="1:11" ht="39">
      <c r="A45" s="104" t="s">
        <v>371</v>
      </c>
      <c r="B45" s="105" t="s">
        <v>372</v>
      </c>
      <c r="C45" s="106" t="s">
        <v>83</v>
      </c>
      <c r="D45" s="125">
        <v>148.97</v>
      </c>
      <c r="E45" s="117">
        <v>68.2</v>
      </c>
      <c r="F45" s="107">
        <f t="shared" si="19"/>
        <v>83.36</v>
      </c>
      <c r="G45" s="108">
        <f t="shared" si="20"/>
        <v>12418.13</v>
      </c>
      <c r="I45" s="136"/>
    </row>
    <row r="46" spans="1:11" ht="39">
      <c r="A46" s="104" t="s">
        <v>373</v>
      </c>
      <c r="B46" s="105" t="s">
        <v>374</v>
      </c>
      <c r="C46" s="106" t="s">
        <v>83</v>
      </c>
      <c r="D46" s="125">
        <v>31.36</v>
      </c>
      <c r="E46" s="117">
        <v>73.59</v>
      </c>
      <c r="F46" s="107">
        <f t="shared" si="19"/>
        <v>89.94</v>
      </c>
      <c r="G46" s="108">
        <f t="shared" si="20"/>
        <v>2820.51</v>
      </c>
    </row>
    <row r="47" spans="1:11" ht="26.25">
      <c r="A47" s="104" t="s">
        <v>27</v>
      </c>
      <c r="B47" s="105" t="s">
        <v>134</v>
      </c>
      <c r="C47" s="106" t="s">
        <v>82</v>
      </c>
      <c r="D47" s="125">
        <v>33.08</v>
      </c>
      <c r="E47" s="117">
        <v>23.54</v>
      </c>
      <c r="F47" s="107">
        <f t="shared" si="19"/>
        <v>28.77</v>
      </c>
      <c r="G47" s="108">
        <f t="shared" si="20"/>
        <v>951.71</v>
      </c>
    </row>
    <row r="48" spans="1:11">
      <c r="A48" s="126"/>
      <c r="B48" s="109" t="s">
        <v>20</v>
      </c>
      <c r="C48" s="127"/>
      <c r="D48" s="128"/>
      <c r="E48" s="129"/>
      <c r="F48" s="130"/>
      <c r="G48" s="122">
        <f>SUM(G39:G47)</f>
        <v>44684.22</v>
      </c>
    </row>
    <row r="49" spans="1:7">
      <c r="A49" s="123">
        <v>6</v>
      </c>
      <c r="B49" s="171" t="s">
        <v>135</v>
      </c>
      <c r="C49" s="115"/>
      <c r="D49" s="125"/>
      <c r="E49" s="117"/>
      <c r="F49" s="75"/>
      <c r="G49" s="89"/>
    </row>
    <row r="50" spans="1:7" ht="39">
      <c r="A50" s="104" t="s">
        <v>179</v>
      </c>
      <c r="B50" s="105" t="s">
        <v>180</v>
      </c>
      <c r="C50" s="135" t="s">
        <v>33</v>
      </c>
      <c r="D50" s="125">
        <v>66.040000000000006</v>
      </c>
      <c r="E50" s="117">
        <v>833.08</v>
      </c>
      <c r="F50" s="75">
        <f t="shared" ref="F50" si="21">TRUNC(E50+E50*F$13,2)</f>
        <v>1018.27</v>
      </c>
      <c r="G50" s="89">
        <f t="shared" ref="G50" si="22">TRUNC(F50*D50,2)</f>
        <v>67246.55</v>
      </c>
    </row>
    <row r="51" spans="1:7" ht="39">
      <c r="A51" s="104" t="s">
        <v>179</v>
      </c>
      <c r="B51" s="105" t="s">
        <v>181</v>
      </c>
      <c r="C51" s="135" t="s">
        <v>33</v>
      </c>
      <c r="D51" s="125">
        <v>36.229999999999997</v>
      </c>
      <c r="E51" s="117">
        <v>833.08</v>
      </c>
      <c r="F51" s="75">
        <f t="shared" ref="F51" si="23">TRUNC(E51+E51*F$13,2)</f>
        <v>1018.27</v>
      </c>
      <c r="G51" s="89">
        <f t="shared" ref="G51" si="24">TRUNC(F51*D51,2)</f>
        <v>36891.919999999998</v>
      </c>
    </row>
    <row r="52" spans="1:7">
      <c r="A52" s="132"/>
      <c r="B52" s="109" t="s">
        <v>20</v>
      </c>
      <c r="C52" s="127"/>
      <c r="D52" s="128"/>
      <c r="E52" s="129"/>
      <c r="F52" s="130"/>
      <c r="G52" s="122">
        <f>SUM(G50:G51)</f>
        <v>104138.47</v>
      </c>
    </row>
    <row r="53" spans="1:7">
      <c r="A53" s="123">
        <v>7</v>
      </c>
      <c r="B53" s="171" t="s">
        <v>136</v>
      </c>
      <c r="C53" s="115"/>
      <c r="D53" s="125"/>
      <c r="E53" s="117"/>
      <c r="F53" s="75"/>
      <c r="G53" s="89"/>
    </row>
    <row r="54" spans="1:7" ht="31.9" customHeight="1">
      <c r="A54" s="104" t="s">
        <v>287</v>
      </c>
      <c r="B54" s="151" t="s">
        <v>286</v>
      </c>
      <c r="C54" s="115" t="s">
        <v>78</v>
      </c>
      <c r="D54" s="125">
        <v>20</v>
      </c>
      <c r="E54" s="117">
        <f>COMPOSIÇÕES!F118</f>
        <v>3097.98</v>
      </c>
      <c r="F54" s="75">
        <f t="shared" ref="F54:F63" si="25">TRUNC(E54+E54*F$13,2)</f>
        <v>3786.66</v>
      </c>
      <c r="G54" s="89">
        <f t="shared" ref="G54:G63" si="26">TRUNC(F54*D54,2)</f>
        <v>75733.2</v>
      </c>
    </row>
    <row r="55" spans="1:7" ht="26.25">
      <c r="A55" s="104" t="s">
        <v>139</v>
      </c>
      <c r="B55" s="105" t="s">
        <v>140</v>
      </c>
      <c r="C55" s="115" t="s">
        <v>83</v>
      </c>
      <c r="D55" s="125">
        <v>6</v>
      </c>
      <c r="E55" s="117">
        <v>15.15</v>
      </c>
      <c r="F55" s="75">
        <f t="shared" si="25"/>
        <v>18.510000000000002</v>
      </c>
      <c r="G55" s="89">
        <f t="shared" si="26"/>
        <v>111.06</v>
      </c>
    </row>
    <row r="56" spans="1:7" ht="39">
      <c r="A56" s="104" t="s">
        <v>319</v>
      </c>
      <c r="B56" s="105" t="s">
        <v>445</v>
      </c>
      <c r="C56" s="115" t="s">
        <v>24</v>
      </c>
      <c r="D56" s="125">
        <v>892</v>
      </c>
      <c r="E56" s="117">
        <v>6.5</v>
      </c>
      <c r="F56" s="75">
        <f t="shared" si="25"/>
        <v>7.94</v>
      </c>
      <c r="G56" s="89">
        <f t="shared" si="26"/>
        <v>7082.48</v>
      </c>
    </row>
    <row r="57" spans="1:7" ht="39">
      <c r="A57" s="104" t="s">
        <v>321</v>
      </c>
      <c r="B57" s="105" t="s">
        <v>444</v>
      </c>
      <c r="C57" s="115" t="s">
        <v>83</v>
      </c>
      <c r="D57" s="125">
        <v>1020</v>
      </c>
      <c r="E57" s="117">
        <v>4.42</v>
      </c>
      <c r="F57" s="75">
        <f t="shared" si="25"/>
        <v>5.4</v>
      </c>
      <c r="G57" s="89">
        <f t="shared" si="26"/>
        <v>5508</v>
      </c>
    </row>
    <row r="58" spans="1:7" ht="26.25">
      <c r="A58" s="104" t="s">
        <v>289</v>
      </c>
      <c r="B58" s="105" t="s">
        <v>290</v>
      </c>
      <c r="C58" s="115" t="s">
        <v>83</v>
      </c>
      <c r="D58" s="125">
        <v>390</v>
      </c>
      <c r="E58" s="117">
        <v>6.91</v>
      </c>
      <c r="F58" s="75">
        <f t="shared" si="25"/>
        <v>8.44</v>
      </c>
      <c r="G58" s="89">
        <f t="shared" si="26"/>
        <v>3291.6</v>
      </c>
    </row>
    <row r="59" spans="1:7" ht="26.25">
      <c r="A59" s="104" t="s">
        <v>137</v>
      </c>
      <c r="B59" s="105" t="s">
        <v>138</v>
      </c>
      <c r="C59" s="115" t="s">
        <v>78</v>
      </c>
      <c r="D59" s="125">
        <v>2</v>
      </c>
      <c r="E59" s="117">
        <v>14.59</v>
      </c>
      <c r="F59" s="75">
        <f t="shared" si="25"/>
        <v>17.829999999999998</v>
      </c>
      <c r="G59" s="89">
        <f t="shared" si="26"/>
        <v>35.659999999999997</v>
      </c>
    </row>
    <row r="60" spans="1:7" ht="26.25">
      <c r="A60" s="104" t="s">
        <v>441</v>
      </c>
      <c r="B60" s="105" t="s">
        <v>442</v>
      </c>
      <c r="C60" s="115" t="s">
        <v>443</v>
      </c>
      <c r="D60" s="125">
        <v>1</v>
      </c>
      <c r="E60" s="117">
        <v>70.02</v>
      </c>
      <c r="F60" s="75">
        <f t="shared" si="25"/>
        <v>85.58</v>
      </c>
      <c r="G60" s="89">
        <f t="shared" si="26"/>
        <v>85.58</v>
      </c>
    </row>
    <row r="61" spans="1:7" ht="26.25">
      <c r="A61" s="104" t="s">
        <v>292</v>
      </c>
      <c r="B61" s="105" t="s">
        <v>293</v>
      </c>
      <c r="C61" s="135" t="s">
        <v>78</v>
      </c>
      <c r="D61" s="125">
        <v>2</v>
      </c>
      <c r="E61" s="117">
        <f>COMPOSIÇÕES!F128</f>
        <v>133.43</v>
      </c>
      <c r="F61" s="75">
        <f t="shared" si="25"/>
        <v>163.09</v>
      </c>
      <c r="G61" s="89">
        <f t="shared" si="26"/>
        <v>326.18</v>
      </c>
    </row>
    <row r="62" spans="1:7" ht="39">
      <c r="A62" s="104" t="s">
        <v>301</v>
      </c>
      <c r="B62" s="105" t="s">
        <v>302</v>
      </c>
      <c r="C62" s="135" t="s">
        <v>83</v>
      </c>
      <c r="D62" s="125">
        <v>48</v>
      </c>
      <c r="E62" s="117">
        <v>13.92</v>
      </c>
      <c r="F62" s="75">
        <f t="shared" si="25"/>
        <v>17.010000000000002</v>
      </c>
      <c r="G62" s="89">
        <f t="shared" si="26"/>
        <v>816.48</v>
      </c>
    </row>
    <row r="63" spans="1:7" ht="39">
      <c r="A63" s="104" t="s">
        <v>303</v>
      </c>
      <c r="B63" s="105" t="s">
        <v>304</v>
      </c>
      <c r="C63" s="135" t="s">
        <v>82</v>
      </c>
      <c r="D63" s="125">
        <v>20.52</v>
      </c>
      <c r="E63" s="117">
        <v>97.14</v>
      </c>
      <c r="F63" s="75">
        <f t="shared" si="25"/>
        <v>118.73</v>
      </c>
      <c r="G63" s="89">
        <f t="shared" si="26"/>
        <v>2436.33</v>
      </c>
    </row>
    <row r="64" spans="1:7" ht="39">
      <c r="A64" s="104" t="s">
        <v>310</v>
      </c>
      <c r="B64" s="105" t="s">
        <v>311</v>
      </c>
      <c r="C64" s="135" t="s">
        <v>81</v>
      </c>
      <c r="D64" s="125">
        <v>24</v>
      </c>
      <c r="E64" s="117">
        <v>42.73</v>
      </c>
      <c r="F64" s="75">
        <f t="shared" ref="F64:F66" si="27">TRUNC(E64+E64*F$13,2)</f>
        <v>52.22</v>
      </c>
      <c r="G64" s="89">
        <f t="shared" ref="G64:G68" si="28">TRUNC(F64*D64,2)</f>
        <v>1253.28</v>
      </c>
    </row>
    <row r="65" spans="1:7" ht="26.25">
      <c r="A65" s="104">
        <v>711</v>
      </c>
      <c r="B65" s="105" t="s">
        <v>315</v>
      </c>
      <c r="C65" s="135" t="s">
        <v>29</v>
      </c>
      <c r="D65" s="125">
        <v>24</v>
      </c>
      <c r="E65" s="117">
        <v>67.81</v>
      </c>
      <c r="F65" s="75">
        <f t="shared" si="27"/>
        <v>82.88</v>
      </c>
      <c r="G65" s="89">
        <f t="shared" si="28"/>
        <v>1989.12</v>
      </c>
    </row>
    <row r="66" spans="1:7" ht="26.25">
      <c r="A66" s="104" t="s">
        <v>435</v>
      </c>
      <c r="B66" s="105" t="s">
        <v>436</v>
      </c>
      <c r="C66" s="135" t="s">
        <v>78</v>
      </c>
      <c r="D66" s="125">
        <v>25</v>
      </c>
      <c r="E66" s="117">
        <v>82.1</v>
      </c>
      <c r="F66" s="75">
        <f t="shared" si="27"/>
        <v>100.35</v>
      </c>
      <c r="G66" s="89">
        <f t="shared" si="28"/>
        <v>2508.75</v>
      </c>
    </row>
    <row r="67" spans="1:7" ht="56.25" customHeight="1">
      <c r="A67" s="104" t="s">
        <v>316</v>
      </c>
      <c r="B67" s="105" t="s">
        <v>437</v>
      </c>
      <c r="C67" s="135" t="s">
        <v>78</v>
      </c>
      <c r="D67" s="125">
        <v>26</v>
      </c>
      <c r="E67" s="117">
        <v>142.01</v>
      </c>
      <c r="F67" s="75">
        <f t="shared" ref="F67:F68" si="29">TRUNC(E67+E67*F$13,2)</f>
        <v>173.57</v>
      </c>
      <c r="G67" s="89">
        <f t="shared" si="28"/>
        <v>4512.82</v>
      </c>
    </row>
    <row r="68" spans="1:7" ht="26.25">
      <c r="A68" s="104" t="s">
        <v>439</v>
      </c>
      <c r="B68" s="105" t="s">
        <v>440</v>
      </c>
      <c r="C68" s="135" t="s">
        <v>78</v>
      </c>
      <c r="D68" s="221">
        <v>1</v>
      </c>
      <c r="E68" s="222">
        <v>87.33</v>
      </c>
      <c r="F68" s="152">
        <f t="shared" si="29"/>
        <v>106.74</v>
      </c>
      <c r="G68" s="223">
        <f t="shared" si="28"/>
        <v>106.74</v>
      </c>
    </row>
    <row r="69" spans="1:7">
      <c r="A69" s="144"/>
      <c r="B69" s="138" t="s">
        <v>20</v>
      </c>
      <c r="C69" s="145"/>
      <c r="D69" s="146"/>
      <c r="E69" s="147"/>
      <c r="F69" s="148"/>
      <c r="G69" s="149">
        <f>SUM(G54:G68)</f>
        <v>105797.27999999998</v>
      </c>
    </row>
    <row r="70" spans="1:7">
      <c r="A70" s="110">
        <v>8</v>
      </c>
      <c r="B70" s="224" t="s">
        <v>107</v>
      </c>
      <c r="C70" s="112"/>
      <c r="D70" s="113"/>
      <c r="E70" s="112"/>
      <c r="F70" s="114"/>
      <c r="G70" s="143"/>
    </row>
    <row r="71" spans="1:7">
      <c r="A71" s="177" t="s">
        <v>223</v>
      </c>
      <c r="B71" s="151" t="s">
        <v>227</v>
      </c>
      <c r="C71" s="135" t="s">
        <v>78</v>
      </c>
      <c r="D71" s="116">
        <v>8</v>
      </c>
      <c r="E71" s="117">
        <f>COMPOSIÇÕES!F67</f>
        <v>91.929999999999993</v>
      </c>
      <c r="F71" s="107">
        <f t="shared" ref="F71" si="30">TRUNC(E71+E71*F$13,2)</f>
        <v>112.36</v>
      </c>
      <c r="G71" s="108">
        <f>TRUNC(F71*D71,2)</f>
        <v>898.88</v>
      </c>
    </row>
    <row r="72" spans="1:7">
      <c r="A72" s="177" t="s">
        <v>236</v>
      </c>
      <c r="B72" s="151" t="s">
        <v>235</v>
      </c>
      <c r="C72" s="135" t="s">
        <v>78</v>
      </c>
      <c r="D72" s="116">
        <v>20</v>
      </c>
      <c r="E72" s="117">
        <f>COMPOSIÇÕES!F75</f>
        <v>489.66999999999996</v>
      </c>
      <c r="F72" s="107">
        <f t="shared" ref="F72:F78" si="31">TRUNC(E72+E72*F$13,2)</f>
        <v>598.52</v>
      </c>
      <c r="G72" s="108">
        <f t="shared" ref="G72:G78" si="32">TRUNC(F72*D72,2)</f>
        <v>11970.4</v>
      </c>
    </row>
    <row r="73" spans="1:7">
      <c r="A73" s="177" t="s">
        <v>244</v>
      </c>
      <c r="B73" s="151" t="s">
        <v>239</v>
      </c>
      <c r="C73" s="135" t="s">
        <v>78</v>
      </c>
      <c r="D73" s="116">
        <v>1</v>
      </c>
      <c r="E73" s="117">
        <f>COMPOSIÇÕES!F91</f>
        <v>736.34</v>
      </c>
      <c r="F73" s="107">
        <f t="shared" si="31"/>
        <v>900.02</v>
      </c>
      <c r="G73" s="108">
        <f t="shared" si="32"/>
        <v>900.02</v>
      </c>
    </row>
    <row r="74" spans="1:7" ht="15.75" customHeight="1">
      <c r="A74" s="177" t="s">
        <v>245</v>
      </c>
      <c r="B74" s="151" t="s">
        <v>243</v>
      </c>
      <c r="C74" s="135" t="s">
        <v>78</v>
      </c>
      <c r="D74" s="118">
        <v>720</v>
      </c>
      <c r="E74" s="117">
        <f>COMPOSIÇÕES!F97</f>
        <v>39.25</v>
      </c>
      <c r="F74" s="107">
        <f t="shared" si="31"/>
        <v>47.97</v>
      </c>
      <c r="G74" s="108">
        <f t="shared" si="32"/>
        <v>34538.400000000001</v>
      </c>
    </row>
    <row r="75" spans="1:7">
      <c r="A75" s="177" t="s">
        <v>261</v>
      </c>
      <c r="B75" s="151" t="s">
        <v>255</v>
      </c>
      <c r="C75" s="115" t="s">
        <v>23</v>
      </c>
      <c r="D75" s="118">
        <v>53.68</v>
      </c>
      <c r="E75" s="117">
        <f>COMPOSIÇÕES!F103</f>
        <v>225.37</v>
      </c>
      <c r="F75" s="107">
        <f t="shared" si="31"/>
        <v>275.45999999999998</v>
      </c>
      <c r="G75" s="108">
        <f t="shared" si="32"/>
        <v>14786.69</v>
      </c>
    </row>
    <row r="76" spans="1:7">
      <c r="A76" s="177" t="s">
        <v>262</v>
      </c>
      <c r="B76" s="151" t="s">
        <v>254</v>
      </c>
      <c r="C76" s="115" t="s">
        <v>23</v>
      </c>
      <c r="D76" s="118">
        <v>69.28</v>
      </c>
      <c r="E76" s="117">
        <f>COMPOSIÇÕES!F109</f>
        <v>191.97</v>
      </c>
      <c r="F76" s="107">
        <f t="shared" si="31"/>
        <v>234.64</v>
      </c>
      <c r="G76" s="108">
        <f t="shared" si="32"/>
        <v>16255.85</v>
      </c>
    </row>
    <row r="77" spans="1:7" ht="26.25">
      <c r="A77" s="177" t="s">
        <v>338</v>
      </c>
      <c r="B77" s="151" t="s">
        <v>339</v>
      </c>
      <c r="C77" s="135" t="s">
        <v>78</v>
      </c>
      <c r="D77" s="226">
        <v>10</v>
      </c>
      <c r="E77" s="117">
        <f>COMPOSIÇÕES!F144</f>
        <v>208.60000000000002</v>
      </c>
      <c r="F77" s="75">
        <f t="shared" ref="F77" si="33">TRUNC(E77+E77*F$13,2)</f>
        <v>254.97</v>
      </c>
      <c r="G77" s="108">
        <f t="shared" ref="G77" si="34">TRUNC(F77*D77,2)</f>
        <v>2549.6999999999998</v>
      </c>
    </row>
    <row r="78" spans="1:7" ht="32.25" customHeight="1">
      <c r="A78" s="177" t="s">
        <v>222</v>
      </c>
      <c r="B78" s="151" t="s">
        <v>345</v>
      </c>
      <c r="C78" s="135" t="s">
        <v>29</v>
      </c>
      <c r="D78" s="118">
        <v>697.54</v>
      </c>
      <c r="E78" s="117">
        <v>19.989999999999998</v>
      </c>
      <c r="F78" s="107">
        <f t="shared" si="31"/>
        <v>24.43</v>
      </c>
      <c r="G78" s="108">
        <f t="shared" si="32"/>
        <v>17040.900000000001</v>
      </c>
    </row>
    <row r="79" spans="1:7">
      <c r="A79" s="177" t="s">
        <v>219</v>
      </c>
      <c r="B79" s="151" t="s">
        <v>220</v>
      </c>
      <c r="C79" s="135" t="s">
        <v>81</v>
      </c>
      <c r="D79" s="118">
        <v>194.96</v>
      </c>
      <c r="E79" s="117">
        <v>1.94</v>
      </c>
      <c r="F79" s="107">
        <f t="shared" ref="F79:F81" si="35">TRUNC(E79+E79*F$13,2)</f>
        <v>2.37</v>
      </c>
      <c r="G79" s="108">
        <f t="shared" ref="G79:G81" si="36">TRUNC(F79*D79,2)</f>
        <v>462.05</v>
      </c>
    </row>
    <row r="80" spans="1:7">
      <c r="A80" s="177" t="s">
        <v>221</v>
      </c>
      <c r="B80" s="151" t="s">
        <v>264</v>
      </c>
      <c r="C80" s="135" t="s">
        <v>81</v>
      </c>
      <c r="D80" s="118">
        <v>194.96</v>
      </c>
      <c r="E80" s="117">
        <v>4.76</v>
      </c>
      <c r="F80" s="107">
        <f t="shared" si="35"/>
        <v>5.81</v>
      </c>
      <c r="G80" s="108">
        <f t="shared" si="36"/>
        <v>1132.71</v>
      </c>
    </row>
    <row r="81" spans="1:11">
      <c r="A81" s="177">
        <v>7253</v>
      </c>
      <c r="B81" s="151" t="s">
        <v>263</v>
      </c>
      <c r="C81" s="135" t="s">
        <v>33</v>
      </c>
      <c r="D81" s="118">
        <v>10.06</v>
      </c>
      <c r="E81" s="117">
        <v>143.57</v>
      </c>
      <c r="F81" s="107">
        <f t="shared" si="35"/>
        <v>175.48</v>
      </c>
      <c r="G81" s="108">
        <f t="shared" si="36"/>
        <v>1765.32</v>
      </c>
    </row>
    <row r="82" spans="1:11">
      <c r="A82" s="119"/>
      <c r="B82" s="109" t="s">
        <v>20</v>
      </c>
      <c r="C82" s="120"/>
      <c r="D82" s="120"/>
      <c r="E82" s="120"/>
      <c r="F82" s="121"/>
      <c r="G82" s="122">
        <f>SUM(G71:G81)</f>
        <v>102300.92000000001</v>
      </c>
    </row>
    <row r="83" spans="1:11">
      <c r="A83" s="123">
        <v>9</v>
      </c>
      <c r="B83" s="150" t="s">
        <v>118</v>
      </c>
      <c r="C83" s="115"/>
      <c r="D83" s="125"/>
      <c r="E83" s="117"/>
      <c r="F83" s="75"/>
      <c r="G83" s="89"/>
    </row>
    <row r="84" spans="1:11" ht="39">
      <c r="A84" s="104" t="s">
        <v>195</v>
      </c>
      <c r="B84" s="105" t="s">
        <v>196</v>
      </c>
      <c r="C84" s="106" t="s">
        <v>81</v>
      </c>
      <c r="D84" s="125">
        <v>63</v>
      </c>
      <c r="E84" s="117">
        <f>COMPOSIÇÕES!F61</f>
        <v>392.91999999999996</v>
      </c>
      <c r="F84" s="107">
        <f t="shared" ref="F84:F85" si="37">TRUNC(E84+E84*F$13,2)</f>
        <v>480.26</v>
      </c>
      <c r="G84" s="108">
        <f t="shared" ref="G84:G85" si="38">TRUNC(F84*D84,2)</f>
        <v>30256.38</v>
      </c>
    </row>
    <row r="85" spans="1:11" ht="26.45" customHeight="1">
      <c r="A85" s="104" t="s">
        <v>203</v>
      </c>
      <c r="B85" s="105" t="s">
        <v>361</v>
      </c>
      <c r="C85" s="106" t="s">
        <v>29</v>
      </c>
      <c r="D85" s="125">
        <v>138.9</v>
      </c>
      <c r="E85" s="117">
        <v>19.149999999999999</v>
      </c>
      <c r="F85" s="107">
        <f t="shared" si="37"/>
        <v>23.4</v>
      </c>
      <c r="G85" s="108">
        <f t="shared" si="38"/>
        <v>3250.26</v>
      </c>
    </row>
    <row r="86" spans="1:11" ht="26.25">
      <c r="A86" s="177" t="s">
        <v>333</v>
      </c>
      <c r="B86" s="105" t="s">
        <v>344</v>
      </c>
      <c r="C86" s="176" t="s">
        <v>78</v>
      </c>
      <c r="D86" s="125">
        <v>1</v>
      </c>
      <c r="E86" s="117">
        <f>COMPOSIÇÕES!F138</f>
        <v>1529.5299999999997</v>
      </c>
      <c r="F86" s="107">
        <f t="shared" ref="F86" si="39">TRUNC(E86+E86*F$13,2)</f>
        <v>1869.54</v>
      </c>
      <c r="G86" s="108">
        <f t="shared" ref="G86" si="40">TRUNC(F86*D86,2)</f>
        <v>1869.54</v>
      </c>
    </row>
    <row r="87" spans="1:11">
      <c r="A87" s="126"/>
      <c r="B87" s="109" t="s">
        <v>20</v>
      </c>
      <c r="C87" s="127"/>
      <c r="D87" s="128"/>
      <c r="E87" s="129"/>
      <c r="F87" s="130"/>
      <c r="G87" s="122">
        <f>SUM(G84:G86)</f>
        <v>35376.18</v>
      </c>
    </row>
    <row r="88" spans="1:11">
      <c r="A88" s="123">
        <v>10</v>
      </c>
      <c r="B88" s="150" t="s">
        <v>84</v>
      </c>
      <c r="C88" s="115"/>
      <c r="D88" s="125"/>
      <c r="E88" s="117"/>
      <c r="F88" s="107"/>
      <c r="G88" s="108"/>
    </row>
    <row r="89" spans="1:11">
      <c r="A89" s="177" t="s">
        <v>31</v>
      </c>
      <c r="B89" s="151" t="str">
        <f>COMPOSIÇÕES!B20</f>
        <v>PLACA DE INAUGURAÇÃO 40X60CM, INCLUSIVE ESTRUTURA DE FIXAÇÃO (TOTEN)</v>
      </c>
      <c r="C89" s="135" t="s">
        <v>78</v>
      </c>
      <c r="D89" s="117">
        <v>1</v>
      </c>
      <c r="E89" s="117">
        <f>COMPOSIÇÕES!F36</f>
        <v>1992.19</v>
      </c>
      <c r="F89" s="107">
        <f t="shared" ref="F89" si="41">TRUNC(E89+E89*F$13,2)</f>
        <v>2435.0500000000002</v>
      </c>
      <c r="G89" s="108">
        <f t="shared" ref="G89" si="42">TRUNC(F89*D89,2)</f>
        <v>2435.0500000000002</v>
      </c>
    </row>
    <row r="90" spans="1:11">
      <c r="A90" s="126"/>
      <c r="B90" s="109"/>
      <c r="C90" s="127"/>
      <c r="D90" s="128"/>
      <c r="E90" s="129"/>
      <c r="F90" s="130"/>
      <c r="G90" s="122">
        <f>SUM(G89:G89)</f>
        <v>2435.0500000000002</v>
      </c>
    </row>
    <row r="91" spans="1:11">
      <c r="A91" s="123">
        <v>11</v>
      </c>
      <c r="B91" s="225" t="s">
        <v>30</v>
      </c>
      <c r="C91" s="115"/>
      <c r="D91" s="125"/>
      <c r="E91" s="117"/>
      <c r="F91" s="75"/>
      <c r="G91" s="131"/>
    </row>
    <row r="92" spans="1:11">
      <c r="A92" s="177" t="s">
        <v>22</v>
      </c>
      <c r="B92" s="133" t="s">
        <v>32</v>
      </c>
      <c r="C92" s="115" t="s">
        <v>33</v>
      </c>
      <c r="D92" s="125">
        <v>167.21</v>
      </c>
      <c r="E92" s="117">
        <f>COMPOSIÇÕES!F19</f>
        <v>48.15</v>
      </c>
      <c r="F92" s="107">
        <f t="shared" ref="F92" si="43">TRUNC(E92+E92*F$13,2)</f>
        <v>58.85</v>
      </c>
      <c r="G92" s="108">
        <f t="shared" ref="G92" si="44">TRUNC(F92*D92,2)</f>
        <v>9840.2999999999993</v>
      </c>
    </row>
    <row r="93" spans="1:11" ht="15.75" thickBot="1">
      <c r="A93" s="144"/>
      <c r="B93" s="255" t="s">
        <v>20</v>
      </c>
      <c r="C93" s="145"/>
      <c r="D93" s="146"/>
      <c r="E93" s="147"/>
      <c r="F93" s="148"/>
      <c r="G93" s="149">
        <f>SUM(G92:G92)</f>
        <v>9840.2999999999993</v>
      </c>
      <c r="K93" t="s">
        <v>21</v>
      </c>
    </row>
    <row r="94" spans="1:11" ht="15.75" thickBot="1">
      <c r="A94" s="351" t="s">
        <v>34</v>
      </c>
      <c r="B94" s="352"/>
      <c r="C94" s="352"/>
      <c r="D94" s="352"/>
      <c r="E94" s="352"/>
      <c r="F94" s="353">
        <f>G93+G90+G87+G82+G69+G52+G48+G37+G31+G23+G19</f>
        <v>496857.29999999993</v>
      </c>
      <c r="G94" s="354"/>
    </row>
    <row r="95" spans="1:11" ht="15.75" thickBot="1">
      <c r="A95" s="355" t="s">
        <v>399</v>
      </c>
      <c r="B95" s="356"/>
      <c r="C95" s="356"/>
      <c r="D95" s="356"/>
      <c r="E95" s="356"/>
      <c r="F95" s="356"/>
      <c r="G95" s="357"/>
    </row>
    <row r="97" spans="1:9">
      <c r="I97" s="243"/>
    </row>
    <row r="99" spans="1:9">
      <c r="A99" s="62" t="s">
        <v>35</v>
      </c>
      <c r="B99" s="62" t="s">
        <v>36</v>
      </c>
    </row>
    <row r="100" spans="1:9">
      <c r="A100" s="62"/>
      <c r="B100" s="62" t="s">
        <v>37</v>
      </c>
    </row>
    <row r="108" spans="1:9">
      <c r="I108" s="243"/>
    </row>
    <row r="110" spans="1:9">
      <c r="I110" s="243"/>
    </row>
  </sheetData>
  <mergeCells count="10">
    <mergeCell ref="A94:E94"/>
    <mergeCell ref="F94:G94"/>
    <mergeCell ref="A95:G95"/>
    <mergeCell ref="C10:G10"/>
    <mergeCell ref="A11:G11"/>
    <mergeCell ref="B1:B2"/>
    <mergeCell ref="C1:G5"/>
    <mergeCell ref="B6:G6"/>
    <mergeCell ref="C7:G7"/>
    <mergeCell ref="C8:G8"/>
  </mergeCells>
  <phoneticPr fontId="34" type="noConversion"/>
  <pageMargins left="0.70866141732283472" right="0.70866141732283472" top="0.55118110236220474" bottom="0.55118110236220474" header="0.31496062992125984" footer="0.31496062992125984"/>
  <pageSetup paperSize="9" scale="58" fitToHeight="0" orientation="landscape"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77"/>
  <sheetViews>
    <sheetView workbookViewId="0">
      <selection activeCell="G14" sqref="G14"/>
    </sheetView>
  </sheetViews>
  <sheetFormatPr defaultColWidth="9" defaultRowHeight="15"/>
  <cols>
    <col min="1" max="1" width="43.42578125" customWidth="1"/>
    <col min="2" max="2" width="63.85546875" style="1" customWidth="1"/>
    <col min="3" max="3" width="23.42578125" customWidth="1"/>
    <col min="6" max="6" width="9.42578125" customWidth="1"/>
  </cols>
  <sheetData>
    <row r="1" spans="1:3" ht="14.45" customHeight="1">
      <c r="A1" s="373" t="s">
        <v>69</v>
      </c>
      <c r="B1" s="374"/>
      <c r="C1" s="370" t="s">
        <v>70</v>
      </c>
    </row>
    <row r="2" spans="1:3" ht="14.45" customHeight="1">
      <c r="A2" s="375"/>
      <c r="B2" s="376"/>
      <c r="C2" s="371"/>
    </row>
    <row r="3" spans="1:3" ht="14.45" customHeight="1">
      <c r="A3" s="338" t="s">
        <v>2</v>
      </c>
      <c r="B3" s="340"/>
      <c r="C3" s="371"/>
    </row>
    <row r="4" spans="1:3">
      <c r="A4" s="364" t="s">
        <v>71</v>
      </c>
      <c r="B4" s="365"/>
      <c r="C4" s="371"/>
    </row>
    <row r="5" spans="1:3">
      <c r="A5" s="366" t="s">
        <v>72</v>
      </c>
      <c r="B5" s="360"/>
      <c r="C5" s="372"/>
    </row>
    <row r="6" spans="1:3">
      <c r="A6" s="167" t="s">
        <v>5</v>
      </c>
      <c r="B6" s="7" t="str">
        <f>PRAÇA!B6</f>
        <v>REVITALIZAÇÃO DA PRAÇA MUNICIPAL</v>
      </c>
      <c r="C6" s="8"/>
    </row>
    <row r="7" spans="1:3">
      <c r="A7" s="168" t="s">
        <v>6</v>
      </c>
      <c r="B7" s="10" t="str">
        <f>PRAÇA!B7</f>
        <v>RUA TOPÁZIO, QUADRA 07, SETOR III</v>
      </c>
      <c r="C7" s="11"/>
    </row>
    <row r="8" spans="1:3">
      <c r="A8" s="168" t="s">
        <v>7</v>
      </c>
      <c r="B8" s="12" t="str">
        <f>PRAÇA!B8</f>
        <v>PRAÇA 10.680,32 M²</v>
      </c>
      <c r="C8" s="11"/>
    </row>
    <row r="9" spans="1:3">
      <c r="A9" s="168" t="s">
        <v>8</v>
      </c>
      <c r="B9" s="10" t="str">
        <f>PRAÇA!B9</f>
        <v>MUNICÍPIO DE NOVO MUNDO - MT</v>
      </c>
      <c r="C9" s="13"/>
    </row>
    <row r="10" spans="1:3">
      <c r="A10" s="169" t="s">
        <v>10</v>
      </c>
      <c r="B10" s="15" t="str">
        <f>PRAÇA!B10</f>
        <v>01.614.517/0001-33</v>
      </c>
      <c r="C10" s="5"/>
    </row>
    <row r="11" spans="1:3">
      <c r="A11" s="367" t="s">
        <v>70</v>
      </c>
      <c r="B11" s="368"/>
      <c r="C11" s="369"/>
    </row>
    <row r="12" spans="1:3">
      <c r="A12" s="16"/>
      <c r="B12" s="17"/>
      <c r="C12" s="18"/>
    </row>
    <row r="13" spans="1:3">
      <c r="A13" s="165" t="s">
        <v>73</v>
      </c>
      <c r="B13" s="161"/>
      <c r="C13" s="162"/>
    </row>
    <row r="14" spans="1:3">
      <c r="A14" s="16" t="s">
        <v>346</v>
      </c>
      <c r="B14" s="230" t="s">
        <v>347</v>
      </c>
      <c r="C14" s="18">
        <v>80</v>
      </c>
    </row>
    <row r="15" spans="1:3">
      <c r="A15" s="16" t="s">
        <v>364</v>
      </c>
      <c r="B15" s="260" t="s">
        <v>397</v>
      </c>
      <c r="C15" s="18">
        <v>640</v>
      </c>
    </row>
    <row r="16" spans="1:3">
      <c r="A16" s="16"/>
      <c r="B16" s="17"/>
      <c r="C16" s="18"/>
    </row>
    <row r="17" spans="1:3">
      <c r="A17" s="166" t="s">
        <v>90</v>
      </c>
      <c r="B17" s="163"/>
      <c r="C17" s="164"/>
    </row>
    <row r="18" spans="1:3" ht="30">
      <c r="A18" s="21" t="s">
        <v>91</v>
      </c>
      <c r="B18" s="19" t="s">
        <v>124</v>
      </c>
      <c r="C18" s="20" t="s">
        <v>125</v>
      </c>
    </row>
    <row r="19" spans="1:3" ht="30">
      <c r="A19" s="21" t="s">
        <v>92</v>
      </c>
      <c r="B19" s="19" t="s">
        <v>126</v>
      </c>
      <c r="C19" s="20" t="s">
        <v>127</v>
      </c>
    </row>
    <row r="20" spans="1:3">
      <c r="A20" s="21" t="s">
        <v>93</v>
      </c>
      <c r="B20" s="19" t="s">
        <v>150</v>
      </c>
      <c r="C20" s="20" t="s">
        <v>151</v>
      </c>
    </row>
    <row r="21" spans="1:3">
      <c r="A21" s="21" t="s">
        <v>93</v>
      </c>
      <c r="B21" s="19" t="s">
        <v>94</v>
      </c>
      <c r="C21" s="20" t="s">
        <v>152</v>
      </c>
    </row>
    <row r="22" spans="1:3">
      <c r="A22" s="21" t="s">
        <v>93</v>
      </c>
      <c r="B22" s="160" t="s">
        <v>119</v>
      </c>
      <c r="C22" s="20" t="s">
        <v>149</v>
      </c>
    </row>
    <row r="23" spans="1:3" ht="75">
      <c r="A23" s="21" t="s">
        <v>120</v>
      </c>
      <c r="B23" s="19" t="s">
        <v>215</v>
      </c>
      <c r="C23" s="20" t="s">
        <v>216</v>
      </c>
    </row>
    <row r="24" spans="1:3">
      <c r="A24" s="21" t="s">
        <v>99</v>
      </c>
      <c r="B24" s="19" t="s">
        <v>100</v>
      </c>
      <c r="C24" s="20" t="s">
        <v>101</v>
      </c>
    </row>
    <row r="25" spans="1:3">
      <c r="A25" s="166" t="s">
        <v>26</v>
      </c>
      <c r="B25" s="163"/>
      <c r="C25" s="164"/>
    </row>
    <row r="26" spans="1:3">
      <c r="A26" s="158" t="s">
        <v>87</v>
      </c>
      <c r="B26" s="19" t="s">
        <v>88</v>
      </c>
      <c r="C26" s="20" t="s">
        <v>89</v>
      </c>
    </row>
    <row r="27" spans="1:3" ht="30">
      <c r="A27" s="158" t="s">
        <v>96</v>
      </c>
      <c r="B27" s="156" t="s">
        <v>97</v>
      </c>
      <c r="C27" s="157" t="s">
        <v>98</v>
      </c>
    </row>
    <row r="28" spans="1:3">
      <c r="A28" s="21" t="s">
        <v>133</v>
      </c>
      <c r="B28" s="19" t="s">
        <v>159</v>
      </c>
      <c r="C28" s="172" t="s">
        <v>160</v>
      </c>
    </row>
    <row r="29" spans="1:3">
      <c r="A29" s="21" t="s">
        <v>163</v>
      </c>
      <c r="B29" s="19" t="s">
        <v>164</v>
      </c>
      <c r="C29" s="20" t="s">
        <v>156</v>
      </c>
    </row>
    <row r="30" spans="1:3">
      <c r="A30" s="166" t="s">
        <v>102</v>
      </c>
      <c r="B30" s="163"/>
      <c r="C30" s="164"/>
    </row>
    <row r="31" spans="1:3" ht="30">
      <c r="A31" s="21" t="s">
        <v>103</v>
      </c>
      <c r="B31" s="19" t="s">
        <v>447</v>
      </c>
      <c r="C31" s="20" t="s">
        <v>450</v>
      </c>
    </row>
    <row r="32" spans="1:3">
      <c r="A32" s="21"/>
      <c r="B32" s="19" t="s">
        <v>448</v>
      </c>
      <c r="C32" s="20" t="s">
        <v>449</v>
      </c>
    </row>
    <row r="33" spans="1:7">
      <c r="A33" s="21"/>
      <c r="B33" s="19" t="s">
        <v>460</v>
      </c>
      <c r="C33" s="20" t="s">
        <v>454</v>
      </c>
      <c r="E33">
        <v>13.25</v>
      </c>
      <c r="F33">
        <v>10.6</v>
      </c>
      <c r="G33">
        <f>E33-F33</f>
        <v>2.6500000000000004</v>
      </c>
    </row>
    <row r="34" spans="1:7">
      <c r="A34" s="330" t="s">
        <v>459</v>
      </c>
      <c r="B34" s="329" t="s">
        <v>461</v>
      </c>
      <c r="C34" s="331" t="s">
        <v>462</v>
      </c>
    </row>
    <row r="35" spans="1:7">
      <c r="A35" s="330" t="s">
        <v>463</v>
      </c>
      <c r="B35" s="329" t="s">
        <v>464</v>
      </c>
      <c r="C35" s="331" t="s">
        <v>465</v>
      </c>
    </row>
    <row r="36" spans="1:7" ht="45">
      <c r="A36" s="158" t="s">
        <v>451</v>
      </c>
      <c r="B36" s="19" t="s">
        <v>455</v>
      </c>
      <c r="C36" s="20" t="s">
        <v>456</v>
      </c>
    </row>
    <row r="37" spans="1:7" ht="30">
      <c r="A37" s="158" t="s">
        <v>106</v>
      </c>
      <c r="B37" s="19" t="s">
        <v>452</v>
      </c>
      <c r="C37" s="20" t="s">
        <v>453</v>
      </c>
    </row>
    <row r="38" spans="1:7" ht="30">
      <c r="A38" s="158" t="s">
        <v>446</v>
      </c>
      <c r="B38" s="253" t="s">
        <v>370</v>
      </c>
      <c r="C38" s="20"/>
    </row>
    <row r="39" spans="1:7">
      <c r="A39" s="170" t="s">
        <v>132</v>
      </c>
      <c r="B39" s="175" t="s">
        <v>209</v>
      </c>
      <c r="C39" s="172" t="s">
        <v>210</v>
      </c>
    </row>
    <row r="40" spans="1:7">
      <c r="A40" s="159" t="s">
        <v>95</v>
      </c>
      <c r="B40" s="156" t="s">
        <v>104</v>
      </c>
      <c r="C40" s="157" t="s">
        <v>105</v>
      </c>
    </row>
    <row r="41" spans="1:7">
      <c r="A41" s="166" t="s">
        <v>109</v>
      </c>
      <c r="B41" s="163"/>
      <c r="C41" s="164"/>
    </row>
    <row r="42" spans="1:7">
      <c r="A42" s="21" t="s">
        <v>108</v>
      </c>
      <c r="B42" s="19" t="s">
        <v>175</v>
      </c>
      <c r="C42" s="20" t="s">
        <v>178</v>
      </c>
    </row>
    <row r="43" spans="1:7">
      <c r="A43" s="21"/>
      <c r="B43" s="19" t="s">
        <v>176</v>
      </c>
      <c r="C43" s="20" t="s">
        <v>177</v>
      </c>
    </row>
    <row r="44" spans="1:7">
      <c r="A44" s="166" t="s">
        <v>74</v>
      </c>
      <c r="B44" s="163"/>
      <c r="C44" s="164"/>
    </row>
    <row r="45" spans="1:7">
      <c r="A45" s="21"/>
      <c r="B45" s="19"/>
      <c r="C45" s="20"/>
    </row>
    <row r="46" spans="1:7">
      <c r="A46" s="21" t="s">
        <v>110</v>
      </c>
      <c r="B46" s="19" t="s">
        <v>115</v>
      </c>
      <c r="C46" s="20"/>
    </row>
    <row r="47" spans="1:7">
      <c r="A47" s="21" t="s">
        <v>111</v>
      </c>
      <c r="B47" s="19" t="s">
        <v>433</v>
      </c>
      <c r="C47" s="20"/>
    </row>
    <row r="48" spans="1:7">
      <c r="A48" s="21" t="s">
        <v>112</v>
      </c>
      <c r="B48" s="19" t="s">
        <v>113</v>
      </c>
      <c r="C48" s="20"/>
    </row>
    <row r="49" spans="1:3">
      <c r="A49" s="218" t="s">
        <v>320</v>
      </c>
      <c r="B49" s="326" t="s">
        <v>438</v>
      </c>
      <c r="C49" s="327"/>
    </row>
    <row r="50" spans="1:3">
      <c r="A50" s="21" t="s">
        <v>141</v>
      </c>
      <c r="B50" s="19" t="s">
        <v>288</v>
      </c>
      <c r="C50" s="20"/>
    </row>
    <row r="51" spans="1:3">
      <c r="A51" s="21" t="s">
        <v>267</v>
      </c>
      <c r="B51" s="332" t="s">
        <v>466</v>
      </c>
      <c r="C51" s="20"/>
    </row>
    <row r="52" spans="1:3">
      <c r="A52" s="218" t="s">
        <v>318</v>
      </c>
      <c r="B52" s="219" t="s">
        <v>100</v>
      </c>
      <c r="C52" s="20"/>
    </row>
    <row r="53" spans="1:3">
      <c r="A53" s="21" t="s">
        <v>266</v>
      </c>
      <c r="B53" s="19" t="s">
        <v>291</v>
      </c>
      <c r="C53" s="20"/>
    </row>
    <row r="54" spans="1:3">
      <c r="A54" s="21" t="s">
        <v>114</v>
      </c>
      <c r="B54" s="19" t="s">
        <v>434</v>
      </c>
      <c r="C54" s="20"/>
    </row>
    <row r="55" spans="1:3">
      <c r="A55" s="218" t="s">
        <v>305</v>
      </c>
      <c r="B55" s="219" t="s">
        <v>306</v>
      </c>
      <c r="C55" s="20"/>
    </row>
    <row r="56" spans="1:3">
      <c r="A56" s="218" t="s">
        <v>307</v>
      </c>
      <c r="B56" s="219" t="s">
        <v>308</v>
      </c>
      <c r="C56" s="220" t="s">
        <v>309</v>
      </c>
    </row>
    <row r="57" spans="1:3">
      <c r="A57" s="218" t="s">
        <v>312</v>
      </c>
      <c r="B57" s="219" t="s">
        <v>313</v>
      </c>
      <c r="C57" s="220" t="s">
        <v>314</v>
      </c>
    </row>
    <row r="58" spans="1:3">
      <c r="A58" s="166" t="s">
        <v>107</v>
      </c>
      <c r="B58" s="163"/>
      <c r="C58" s="164"/>
    </row>
    <row r="59" spans="1:3">
      <c r="A59" s="21" t="s">
        <v>247</v>
      </c>
      <c r="B59" s="19" t="s">
        <v>115</v>
      </c>
      <c r="C59" s="20"/>
    </row>
    <row r="60" spans="1:3">
      <c r="A60" s="21" t="s">
        <v>116</v>
      </c>
      <c r="B60" s="19" t="s">
        <v>117</v>
      </c>
      <c r="C60" s="20"/>
    </row>
    <row r="61" spans="1:3">
      <c r="A61" s="21" t="s">
        <v>248</v>
      </c>
      <c r="B61" s="180" t="s">
        <v>100</v>
      </c>
      <c r="C61" s="20"/>
    </row>
    <row r="62" spans="1:3">
      <c r="A62" s="21" t="s">
        <v>249</v>
      </c>
      <c r="B62" s="19" t="s">
        <v>253</v>
      </c>
      <c r="C62" s="20"/>
    </row>
    <row r="63" spans="1:3">
      <c r="A63" s="21" t="s">
        <v>211</v>
      </c>
      <c r="B63" s="19" t="s">
        <v>362</v>
      </c>
      <c r="C63" s="20" t="s">
        <v>363</v>
      </c>
    </row>
    <row r="64" spans="1:3">
      <c r="A64" s="21" t="s">
        <v>250</v>
      </c>
      <c r="B64" s="19" t="s">
        <v>212</v>
      </c>
      <c r="C64" s="20"/>
    </row>
    <row r="65" spans="1:3">
      <c r="A65" s="21" t="s">
        <v>251</v>
      </c>
      <c r="B65" s="19" t="s">
        <v>213</v>
      </c>
      <c r="C65" s="20"/>
    </row>
    <row r="66" spans="1:3" ht="30">
      <c r="A66" s="21" t="s">
        <v>252</v>
      </c>
      <c r="B66" s="19" t="s">
        <v>214</v>
      </c>
      <c r="C66" s="178" t="s">
        <v>217</v>
      </c>
    </row>
    <row r="67" spans="1:3">
      <c r="A67" s="179" t="s">
        <v>218</v>
      </c>
      <c r="B67" s="246" t="s">
        <v>365</v>
      </c>
      <c r="C67" s="247" t="s">
        <v>366</v>
      </c>
    </row>
    <row r="68" spans="1:3" ht="30">
      <c r="A68" s="213" t="s">
        <v>265</v>
      </c>
      <c r="B68" s="246" t="s">
        <v>367</v>
      </c>
      <c r="C68" s="247" t="s">
        <v>368</v>
      </c>
    </row>
    <row r="69" spans="1:3">
      <c r="A69" s="166" t="s">
        <v>118</v>
      </c>
      <c r="B69" s="163"/>
      <c r="C69" s="164"/>
    </row>
    <row r="70" spans="1:3">
      <c r="A70" s="174" t="s">
        <v>197</v>
      </c>
      <c r="B70" s="175" t="s">
        <v>198</v>
      </c>
      <c r="C70" s="244" t="s">
        <v>358</v>
      </c>
    </row>
    <row r="71" spans="1:3">
      <c r="A71" s="174" t="s">
        <v>204</v>
      </c>
      <c r="B71" s="245" t="s">
        <v>359</v>
      </c>
      <c r="C71" s="244" t="s">
        <v>360</v>
      </c>
    </row>
    <row r="72" spans="1:3">
      <c r="A72" s="166" t="s">
        <v>75</v>
      </c>
      <c r="B72" s="163"/>
      <c r="C72" s="164"/>
    </row>
    <row r="73" spans="1:3">
      <c r="A73" s="22" t="s">
        <v>76</v>
      </c>
      <c r="B73" s="240" t="s">
        <v>355</v>
      </c>
      <c r="C73" s="241" t="s">
        <v>356</v>
      </c>
    </row>
    <row r="75" spans="1:3">
      <c r="A75" s="23"/>
      <c r="B75" s="24"/>
    </row>
    <row r="76" spans="1:3">
      <c r="A76" s="25" t="s">
        <v>35</v>
      </c>
      <c r="B76" s="25" t="s">
        <v>36</v>
      </c>
    </row>
    <row r="77" spans="1:3">
      <c r="A77" s="25"/>
      <c r="B77" s="25" t="s">
        <v>37</v>
      </c>
    </row>
  </sheetData>
  <mergeCells count="6">
    <mergeCell ref="A3:B3"/>
    <mergeCell ref="A4:B4"/>
    <mergeCell ref="A5:B5"/>
    <mergeCell ref="A11:C11"/>
    <mergeCell ref="C1:C5"/>
    <mergeCell ref="A1:B2"/>
  </mergeCells>
  <pageMargins left="0.23622047244094491" right="0.23622047244094491" top="0.74803149606299213" bottom="0.74803149606299213" header="0.31496062992125984" footer="0.31496062992125984"/>
  <pageSetup paperSize="9" scale="7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65"/>
  <sheetViews>
    <sheetView zoomScale="82" zoomScaleNormal="82" workbookViewId="0">
      <selection activeCell="C1" sqref="A1:F165"/>
    </sheetView>
  </sheetViews>
  <sheetFormatPr defaultColWidth="9" defaultRowHeight="15"/>
  <cols>
    <col min="1" max="1" width="16" customWidth="1"/>
    <col min="2" max="2" width="106.7109375" customWidth="1"/>
    <col min="3" max="3" width="10.5703125" customWidth="1"/>
    <col min="4" max="4" width="10.140625" customWidth="1"/>
    <col min="5" max="5" width="10.5703125" customWidth="1"/>
    <col min="6" max="6" width="18.28515625" customWidth="1"/>
    <col min="8" max="8" width="9.28515625" bestFit="1" customWidth="1"/>
    <col min="10" max="10" width="10.5703125" bestFit="1" customWidth="1"/>
  </cols>
  <sheetData>
    <row r="1" spans="1:6" ht="18">
      <c r="A1" s="26"/>
      <c r="B1" s="65" t="s">
        <v>0</v>
      </c>
      <c r="C1" s="381" t="s">
        <v>38</v>
      </c>
      <c r="D1" s="382"/>
      <c r="E1" s="382"/>
      <c r="F1" s="383"/>
    </row>
    <row r="2" spans="1:6" ht="18">
      <c r="A2" s="27"/>
      <c r="B2" s="66"/>
      <c r="C2" s="384"/>
      <c r="D2" s="385"/>
      <c r="E2" s="385"/>
      <c r="F2" s="386"/>
    </row>
    <row r="3" spans="1:6" ht="15.75">
      <c r="A3" s="27"/>
      <c r="B3" s="2" t="s">
        <v>2</v>
      </c>
      <c r="C3" s="384"/>
      <c r="D3" s="385"/>
      <c r="E3" s="385"/>
      <c r="F3" s="386"/>
    </row>
    <row r="4" spans="1:6">
      <c r="A4" s="27"/>
      <c r="B4" s="3" t="s">
        <v>3</v>
      </c>
      <c r="C4" s="384"/>
      <c r="D4" s="385"/>
      <c r="E4" s="385"/>
      <c r="F4" s="386"/>
    </row>
    <row r="5" spans="1:6">
      <c r="A5" s="67"/>
      <c r="B5" s="4" t="s">
        <v>4</v>
      </c>
      <c r="C5" s="387"/>
      <c r="D5" s="388"/>
      <c r="E5" s="388"/>
      <c r="F5" s="389"/>
    </row>
    <row r="6" spans="1:6">
      <c r="A6" s="263" t="s">
        <v>5</v>
      </c>
      <c r="B6" s="264" t="str">
        <f>PRAÇA!B6</f>
        <v>REVITALIZAÇÃO DA PRAÇA MUNICIPAL</v>
      </c>
      <c r="C6" s="264"/>
      <c r="D6" s="264"/>
      <c r="E6" s="264"/>
      <c r="F6" s="265"/>
    </row>
    <row r="7" spans="1:6">
      <c r="A7" s="266" t="s">
        <v>6</v>
      </c>
      <c r="B7" s="267" t="str">
        <f>PRAÇA!B7</f>
        <v>RUA TOPÁZIO, QUADRA 07, SETOR III</v>
      </c>
      <c r="C7" s="268"/>
      <c r="D7" s="268"/>
      <c r="E7" s="269"/>
      <c r="F7" s="270"/>
    </row>
    <row r="8" spans="1:6">
      <c r="A8" s="266" t="s">
        <v>7</v>
      </c>
      <c r="B8" s="271" t="str">
        <f>PRAÇA!B8</f>
        <v>PRAÇA 10.680,32 M²</v>
      </c>
      <c r="C8" s="272"/>
      <c r="D8" s="272"/>
      <c r="E8" s="269"/>
      <c r="F8" s="270"/>
    </row>
    <row r="9" spans="1:6">
      <c r="A9" s="266" t="s">
        <v>8</v>
      </c>
      <c r="B9" s="267" t="str">
        <f>PRAÇA!B9</f>
        <v>MUNICÍPIO DE NOVO MUNDO - MT</v>
      </c>
      <c r="C9" s="273"/>
      <c r="D9" s="273"/>
      <c r="E9" s="273"/>
      <c r="F9" s="274"/>
    </row>
    <row r="10" spans="1:6">
      <c r="A10" s="275" t="s">
        <v>10</v>
      </c>
      <c r="B10" s="276" t="str">
        <f>PRAÇA!B10</f>
        <v>01.614.517/0001-33</v>
      </c>
      <c r="C10" s="377" t="str">
        <f>PRAÇA!C10</f>
        <v>REFERÊNCIA DE PREÇOS: SINAPI MARÇO/2024</v>
      </c>
      <c r="D10" s="377"/>
      <c r="E10" s="377"/>
      <c r="F10" s="378"/>
    </row>
    <row r="11" spans="1:6">
      <c r="A11" s="361" t="s">
        <v>402</v>
      </c>
      <c r="B11" s="379"/>
      <c r="C11" s="379"/>
      <c r="D11" s="379"/>
      <c r="E11" s="379"/>
      <c r="F11" s="380"/>
    </row>
    <row r="12" spans="1:6">
      <c r="A12" s="91"/>
      <c r="B12" s="92"/>
      <c r="C12" s="92"/>
      <c r="D12" s="96"/>
      <c r="E12" s="92"/>
      <c r="F12" s="93"/>
    </row>
    <row r="13" spans="1:6" ht="15.75" thickBot="1">
      <c r="A13" s="94" t="s">
        <v>14</v>
      </c>
      <c r="B13" s="95" t="s">
        <v>15</v>
      </c>
      <c r="C13" s="95" t="s">
        <v>16</v>
      </c>
      <c r="D13" s="87" t="s">
        <v>79</v>
      </c>
      <c r="E13" s="95" t="s">
        <v>17</v>
      </c>
      <c r="F13" s="97" t="s">
        <v>18</v>
      </c>
    </row>
    <row r="14" spans="1:6">
      <c r="A14" s="190" t="s">
        <v>22</v>
      </c>
      <c r="B14" s="173" t="s">
        <v>32</v>
      </c>
      <c r="C14" s="182"/>
      <c r="D14" s="173"/>
      <c r="E14" s="173"/>
      <c r="F14" s="199"/>
    </row>
    <row r="15" spans="1:6" ht="43.5">
      <c r="A15" s="200">
        <v>91386</v>
      </c>
      <c r="B15" s="191" t="s">
        <v>41</v>
      </c>
      <c r="C15" s="183" t="s">
        <v>42</v>
      </c>
      <c r="D15" s="183">
        <v>1.9800000000000002E-2</v>
      </c>
      <c r="E15" s="183">
        <v>267.63</v>
      </c>
      <c r="F15" s="201">
        <f t="shared" ref="F15:F18" si="0">TRUNC(E15*D15,2)</f>
        <v>5.29</v>
      </c>
    </row>
    <row r="16" spans="1:6" ht="43.5">
      <c r="A16" s="200">
        <v>91387</v>
      </c>
      <c r="B16" s="191" t="s">
        <v>41</v>
      </c>
      <c r="C16" s="183" t="s">
        <v>43</v>
      </c>
      <c r="D16" s="183">
        <v>0.4</v>
      </c>
      <c r="E16" s="183">
        <v>74.75</v>
      </c>
      <c r="F16" s="201">
        <f t="shared" si="0"/>
        <v>29.9</v>
      </c>
    </row>
    <row r="17" spans="1:10" ht="29.25">
      <c r="A17" s="200" t="s">
        <v>44</v>
      </c>
      <c r="B17" s="191" t="s">
        <v>157</v>
      </c>
      <c r="C17" s="183" t="s">
        <v>45</v>
      </c>
      <c r="D17" s="183">
        <v>1.8</v>
      </c>
      <c r="E17" s="183">
        <v>2.69</v>
      </c>
      <c r="F17" s="201">
        <f t="shared" si="0"/>
        <v>4.84</v>
      </c>
    </row>
    <row r="18" spans="1:10" ht="15.75" thickBot="1">
      <c r="A18" s="202">
        <v>88316</v>
      </c>
      <c r="B18" s="192" t="s">
        <v>46</v>
      </c>
      <c r="C18" s="184" t="s">
        <v>39</v>
      </c>
      <c r="D18" s="184">
        <v>0.4</v>
      </c>
      <c r="E18" s="184">
        <v>20.32</v>
      </c>
      <c r="F18" s="203">
        <f t="shared" si="0"/>
        <v>8.1199999999999992</v>
      </c>
    </row>
    <row r="19" spans="1:10" ht="15.75" thickBot="1">
      <c r="A19" s="204" t="s">
        <v>40</v>
      </c>
      <c r="B19" s="185"/>
      <c r="C19" s="185" t="s">
        <v>33</v>
      </c>
      <c r="D19" s="185"/>
      <c r="E19" s="185"/>
      <c r="F19" s="205">
        <f>SUM(F15:F18)</f>
        <v>48.15</v>
      </c>
    </row>
    <row r="20" spans="1:10">
      <c r="A20" s="193" t="s">
        <v>31</v>
      </c>
      <c r="B20" s="181" t="s">
        <v>395</v>
      </c>
      <c r="C20" s="186"/>
      <c r="D20" s="186"/>
      <c r="E20" s="186"/>
      <c r="F20" s="206"/>
    </row>
    <row r="21" spans="1:10">
      <c r="A21" s="200">
        <v>10848</v>
      </c>
      <c r="B21" s="191" t="s">
        <v>206</v>
      </c>
      <c r="C21" s="207" t="s">
        <v>78</v>
      </c>
      <c r="D21" s="194">
        <v>1</v>
      </c>
      <c r="E21" s="183">
        <v>753.75</v>
      </c>
      <c r="F21" s="201">
        <f t="shared" ref="F21:F35" si="1">TRUNC(E21*D21,2)</f>
        <v>753.75</v>
      </c>
    </row>
    <row r="22" spans="1:10" ht="29.25">
      <c r="A22" s="200">
        <v>40424</v>
      </c>
      <c r="B22" s="191" t="s">
        <v>388</v>
      </c>
      <c r="C22" s="207" t="s">
        <v>187</v>
      </c>
      <c r="D22" s="194">
        <v>51.29</v>
      </c>
      <c r="E22" s="191">
        <v>11.83</v>
      </c>
      <c r="F22" s="201">
        <f t="shared" si="1"/>
        <v>606.76</v>
      </c>
    </row>
    <row r="23" spans="1:10" ht="29.25">
      <c r="A23" s="200">
        <v>40535</v>
      </c>
      <c r="B23" s="191" t="s">
        <v>387</v>
      </c>
      <c r="C23" s="208" t="s">
        <v>187</v>
      </c>
      <c r="D23" s="195">
        <v>14.04</v>
      </c>
      <c r="E23" s="192">
        <v>8.66</v>
      </c>
      <c r="F23" s="201">
        <f t="shared" si="1"/>
        <v>121.58</v>
      </c>
    </row>
    <row r="24" spans="1:10">
      <c r="A24" s="200" t="s">
        <v>375</v>
      </c>
      <c r="B24" s="191" t="s">
        <v>376</v>
      </c>
      <c r="C24" s="208" t="s">
        <v>187</v>
      </c>
      <c r="D24" s="195">
        <v>1.1200000000000001</v>
      </c>
      <c r="E24" s="192">
        <v>12.49</v>
      </c>
      <c r="F24" s="201">
        <f t="shared" si="1"/>
        <v>13.98</v>
      </c>
    </row>
    <row r="25" spans="1:10">
      <c r="A25" s="200">
        <v>10997</v>
      </c>
      <c r="B25" s="191" t="s">
        <v>377</v>
      </c>
      <c r="C25" s="208" t="s">
        <v>187</v>
      </c>
      <c r="D25" s="195">
        <v>0.2</v>
      </c>
      <c r="E25" s="192">
        <v>35.79</v>
      </c>
      <c r="F25" s="201">
        <f t="shared" si="1"/>
        <v>7.15</v>
      </c>
    </row>
    <row r="26" spans="1:10">
      <c r="A26" s="200">
        <v>40547</v>
      </c>
      <c r="B26" s="191" t="s">
        <v>382</v>
      </c>
      <c r="C26" s="208" t="s">
        <v>383</v>
      </c>
      <c r="D26" s="195">
        <v>0.04</v>
      </c>
      <c r="E26" s="192">
        <v>29.41</v>
      </c>
      <c r="F26" s="201">
        <f t="shared" si="1"/>
        <v>1.17</v>
      </c>
      <c r="J26" s="254"/>
    </row>
    <row r="27" spans="1:10">
      <c r="A27" s="200" t="s">
        <v>378</v>
      </c>
      <c r="B27" s="191" t="s">
        <v>379</v>
      </c>
      <c r="C27" s="208" t="s">
        <v>39</v>
      </c>
      <c r="D27" s="195">
        <v>3</v>
      </c>
      <c r="E27" s="192">
        <v>25.4</v>
      </c>
      <c r="F27" s="201">
        <f t="shared" si="1"/>
        <v>76.2</v>
      </c>
    </row>
    <row r="28" spans="1:10">
      <c r="A28" s="200" t="s">
        <v>380</v>
      </c>
      <c r="B28" s="191" t="s">
        <v>381</v>
      </c>
      <c r="C28" s="208" t="s">
        <v>39</v>
      </c>
      <c r="D28" s="195">
        <v>3</v>
      </c>
      <c r="E28" s="192">
        <v>21.5</v>
      </c>
      <c r="F28" s="201">
        <f t="shared" si="1"/>
        <v>64.5</v>
      </c>
    </row>
    <row r="29" spans="1:10" ht="29.25">
      <c r="A29" s="200">
        <v>39432</v>
      </c>
      <c r="B29" s="191" t="s">
        <v>389</v>
      </c>
      <c r="C29" s="208" t="s">
        <v>83</v>
      </c>
      <c r="D29" s="195">
        <v>9.24</v>
      </c>
      <c r="E29" s="192">
        <v>3.39</v>
      </c>
      <c r="F29" s="201">
        <f t="shared" si="1"/>
        <v>31.32</v>
      </c>
    </row>
    <row r="30" spans="1:10" ht="29.25">
      <c r="A30" s="200">
        <v>39746</v>
      </c>
      <c r="B30" s="191" t="s">
        <v>384</v>
      </c>
      <c r="C30" s="208" t="s">
        <v>78</v>
      </c>
      <c r="D30" s="195">
        <v>1</v>
      </c>
      <c r="E30" s="192">
        <v>88.02</v>
      </c>
      <c r="F30" s="201">
        <f t="shared" si="1"/>
        <v>88.02</v>
      </c>
    </row>
    <row r="31" spans="1:10" ht="43.5">
      <c r="A31" s="200" t="s">
        <v>392</v>
      </c>
      <c r="B31" s="191" t="s">
        <v>394</v>
      </c>
      <c r="C31" s="208" t="s">
        <v>81</v>
      </c>
      <c r="D31" s="195">
        <v>2.88</v>
      </c>
      <c r="E31" s="192">
        <v>23.3</v>
      </c>
      <c r="F31" s="201">
        <f t="shared" si="1"/>
        <v>67.099999999999994</v>
      </c>
    </row>
    <row r="32" spans="1:10" ht="31.15" customHeight="1">
      <c r="A32" s="200" t="s">
        <v>391</v>
      </c>
      <c r="B32" s="191" t="s">
        <v>393</v>
      </c>
      <c r="C32" s="176" t="s">
        <v>81</v>
      </c>
      <c r="D32" s="195">
        <v>3.63</v>
      </c>
      <c r="E32" s="192">
        <v>23.07</v>
      </c>
      <c r="F32" s="201">
        <f t="shared" si="1"/>
        <v>83.74</v>
      </c>
    </row>
    <row r="33" spans="1:6" ht="29.25">
      <c r="A33" s="200" t="s">
        <v>199</v>
      </c>
      <c r="B33" s="191" t="s">
        <v>390</v>
      </c>
      <c r="C33" s="176" t="s">
        <v>33</v>
      </c>
      <c r="D33" s="195">
        <v>0.08</v>
      </c>
      <c r="E33" s="192">
        <v>493.97</v>
      </c>
      <c r="F33" s="201">
        <f t="shared" si="1"/>
        <v>39.51</v>
      </c>
    </row>
    <row r="34" spans="1:6" ht="29.25">
      <c r="A34" s="200" t="s">
        <v>201</v>
      </c>
      <c r="B34" s="191" t="s">
        <v>202</v>
      </c>
      <c r="C34" s="176" t="s">
        <v>33</v>
      </c>
      <c r="D34" s="195">
        <v>0.08</v>
      </c>
      <c r="E34" s="192">
        <v>277.10000000000002</v>
      </c>
      <c r="F34" s="201">
        <f t="shared" si="1"/>
        <v>22.16</v>
      </c>
    </row>
    <row r="35" spans="1:6" ht="30" thickBot="1">
      <c r="A35" s="200" t="s">
        <v>385</v>
      </c>
      <c r="B35" s="191" t="s">
        <v>386</v>
      </c>
      <c r="C35" s="135" t="s">
        <v>82</v>
      </c>
      <c r="D35" s="195">
        <v>0.08</v>
      </c>
      <c r="E35" s="192">
        <v>190.65</v>
      </c>
      <c r="F35" s="201">
        <f t="shared" si="1"/>
        <v>15.25</v>
      </c>
    </row>
    <row r="36" spans="1:6" ht="15.75" thickBot="1">
      <c r="A36" s="204" t="s">
        <v>40</v>
      </c>
      <c r="B36" s="185"/>
      <c r="C36" s="187" t="s">
        <v>23</v>
      </c>
      <c r="D36" s="185"/>
      <c r="E36" s="185"/>
      <c r="F36" s="205">
        <f>SUM(F21:F35)</f>
        <v>1992.19</v>
      </c>
    </row>
    <row r="37" spans="1:6">
      <c r="A37" s="193" t="s">
        <v>28</v>
      </c>
      <c r="B37" s="181" t="s">
        <v>146</v>
      </c>
      <c r="C37" s="186"/>
      <c r="D37" s="186"/>
      <c r="E37" s="186"/>
      <c r="F37" s="206"/>
    </row>
    <row r="38" spans="1:6">
      <c r="A38" s="200" t="s">
        <v>144</v>
      </c>
      <c r="B38" s="191" t="s">
        <v>145</v>
      </c>
      <c r="C38" s="207" t="s">
        <v>39</v>
      </c>
      <c r="D38" s="194">
        <v>0.5</v>
      </c>
      <c r="E38" s="183">
        <v>25.26</v>
      </c>
      <c r="F38" s="201">
        <f t="shared" ref="F38:F39" si="2">TRUNC(E38*D38,2)</f>
        <v>12.63</v>
      </c>
    </row>
    <row r="39" spans="1:6" ht="15.75" thickBot="1">
      <c r="A39" s="202">
        <v>88316</v>
      </c>
      <c r="B39" s="192" t="s">
        <v>46</v>
      </c>
      <c r="C39" s="208" t="s">
        <v>39</v>
      </c>
      <c r="D39" s="195">
        <v>1</v>
      </c>
      <c r="E39" s="192">
        <v>20.32</v>
      </c>
      <c r="F39" s="203">
        <f t="shared" si="2"/>
        <v>20.32</v>
      </c>
    </row>
    <row r="40" spans="1:6" ht="15.75" thickBot="1">
      <c r="A40" s="204" t="s">
        <v>40</v>
      </c>
      <c r="B40" s="185"/>
      <c r="C40" s="187" t="s">
        <v>23</v>
      </c>
      <c r="D40" s="185"/>
      <c r="E40" s="185"/>
      <c r="F40" s="205">
        <f>SUM(F38:F39)</f>
        <v>32.950000000000003</v>
      </c>
    </row>
    <row r="41" spans="1:6">
      <c r="A41" s="193" t="s">
        <v>80</v>
      </c>
      <c r="B41" s="181" t="s">
        <v>153</v>
      </c>
      <c r="C41" s="186"/>
      <c r="D41" s="186"/>
      <c r="E41" s="186"/>
      <c r="F41" s="206"/>
    </row>
    <row r="42" spans="1:6" ht="15.75" thickBot="1">
      <c r="A42" s="202">
        <v>88316</v>
      </c>
      <c r="B42" s="192" t="s">
        <v>154</v>
      </c>
      <c r="C42" s="208" t="s">
        <v>39</v>
      </c>
      <c r="D42" s="195">
        <v>0.33</v>
      </c>
      <c r="E42" s="192">
        <v>20.32</v>
      </c>
      <c r="F42" s="203">
        <f t="shared" ref="F42" si="3">TRUNC(E42*D42,2)</f>
        <v>6.7</v>
      </c>
    </row>
    <row r="43" spans="1:6" ht="15.75" thickBot="1">
      <c r="A43" s="204" t="s">
        <v>40</v>
      </c>
      <c r="B43" s="185"/>
      <c r="C43" s="187" t="s">
        <v>23</v>
      </c>
      <c r="D43" s="185"/>
      <c r="E43" s="185"/>
      <c r="F43" s="205">
        <f>SUM(F42:F42)</f>
        <v>6.7</v>
      </c>
    </row>
    <row r="44" spans="1:6" ht="30">
      <c r="A44" s="193" t="s">
        <v>174</v>
      </c>
      <c r="B44" s="181" t="s">
        <v>173</v>
      </c>
      <c r="C44" s="186"/>
      <c r="D44" s="186"/>
      <c r="E44" s="186"/>
      <c r="F44" s="206"/>
    </row>
    <row r="45" spans="1:6" ht="43.5">
      <c r="A45" s="200" t="s">
        <v>168</v>
      </c>
      <c r="B45" s="191" t="s">
        <v>169</v>
      </c>
      <c r="C45" s="207" t="s">
        <v>42</v>
      </c>
      <c r="D45" s="194">
        <v>3.2000000000000001E-2</v>
      </c>
      <c r="E45" s="183">
        <v>124.65</v>
      </c>
      <c r="F45" s="201">
        <f t="shared" ref="F45:F48" si="4">TRUNC(E45*D45,2)</f>
        <v>3.98</v>
      </c>
    </row>
    <row r="46" spans="1:6" ht="43.5">
      <c r="A46" s="200" t="s">
        <v>170</v>
      </c>
      <c r="B46" s="191" t="s">
        <v>171</v>
      </c>
      <c r="C46" s="207" t="s">
        <v>43</v>
      </c>
      <c r="D46" s="194">
        <v>5.3999999999999999E-2</v>
      </c>
      <c r="E46" s="183">
        <v>54.84</v>
      </c>
      <c r="F46" s="201">
        <f t="shared" si="4"/>
        <v>2.96</v>
      </c>
    </row>
    <row r="47" spans="1:6">
      <c r="A47" s="200" t="s">
        <v>165</v>
      </c>
      <c r="B47" s="191" t="s">
        <v>46</v>
      </c>
      <c r="C47" s="207" t="s">
        <v>39</v>
      </c>
      <c r="D47" s="194">
        <v>8.5999999999999993E-2</v>
      </c>
      <c r="E47" s="188">
        <v>20.32</v>
      </c>
      <c r="F47" s="201">
        <f t="shared" si="4"/>
        <v>1.74</v>
      </c>
    </row>
    <row r="48" spans="1:6" ht="43.5">
      <c r="A48" s="200" t="s">
        <v>166</v>
      </c>
      <c r="B48" s="191" t="s">
        <v>167</v>
      </c>
      <c r="C48" s="207" t="s">
        <v>82</v>
      </c>
      <c r="D48" s="194">
        <v>1.25</v>
      </c>
      <c r="E48" s="188">
        <v>8.41</v>
      </c>
      <c r="F48" s="201">
        <f t="shared" si="4"/>
        <v>10.51</v>
      </c>
    </row>
    <row r="49" spans="1:10" ht="15.75" thickBot="1">
      <c r="A49" s="209"/>
      <c r="B49" s="210" t="s">
        <v>172</v>
      </c>
      <c r="C49" s="210"/>
      <c r="D49" s="210"/>
      <c r="E49" s="210"/>
      <c r="F49" s="203"/>
    </row>
    <row r="50" spans="1:10" ht="15.75" thickBot="1">
      <c r="A50" s="204" t="s">
        <v>40</v>
      </c>
      <c r="B50" s="185"/>
      <c r="C50" s="187" t="s">
        <v>23</v>
      </c>
      <c r="D50" s="185"/>
      <c r="E50" s="185"/>
      <c r="F50" s="205">
        <f>SUM(F45:F48)</f>
        <v>19.189999999999998</v>
      </c>
    </row>
    <row r="51" spans="1:10" ht="30">
      <c r="A51" s="193" t="s">
        <v>195</v>
      </c>
      <c r="B51" s="181" t="s">
        <v>196</v>
      </c>
      <c r="C51" s="186"/>
      <c r="D51" s="186"/>
      <c r="E51" s="186"/>
      <c r="F51" s="206"/>
    </row>
    <row r="52" spans="1:10">
      <c r="A52" s="200" t="s">
        <v>182</v>
      </c>
      <c r="B52" s="191" t="s">
        <v>183</v>
      </c>
      <c r="C52" s="207" t="s">
        <v>82</v>
      </c>
      <c r="D52" s="196">
        <v>2.3E-3</v>
      </c>
      <c r="E52" s="188">
        <v>144.24</v>
      </c>
      <c r="F52" s="201">
        <f t="shared" ref="F52:F59" si="5">TRUNC(E52*D52,2)</f>
        <v>0.33</v>
      </c>
    </row>
    <row r="53" spans="1:10" ht="29.25">
      <c r="A53" s="200" t="s">
        <v>184</v>
      </c>
      <c r="B53" s="191" t="s">
        <v>193</v>
      </c>
      <c r="C53" s="207" t="s">
        <v>83</v>
      </c>
      <c r="D53" s="196">
        <v>0.64649999999999996</v>
      </c>
      <c r="E53" s="188">
        <v>62.65</v>
      </c>
      <c r="F53" s="201">
        <f t="shared" si="5"/>
        <v>40.5</v>
      </c>
    </row>
    <row r="54" spans="1:10" ht="29.25">
      <c r="A54" s="200" t="s">
        <v>184</v>
      </c>
      <c r="B54" s="191" t="s">
        <v>192</v>
      </c>
      <c r="C54" s="207" t="s">
        <v>83</v>
      </c>
      <c r="D54" s="196">
        <v>2.7273000000000001</v>
      </c>
      <c r="E54" s="188">
        <v>62.65</v>
      </c>
      <c r="F54" s="201">
        <f t="shared" si="5"/>
        <v>170.86</v>
      </c>
    </row>
    <row r="55" spans="1:10" ht="29.25">
      <c r="A55" s="200">
        <v>35276</v>
      </c>
      <c r="B55" s="191" t="s">
        <v>194</v>
      </c>
      <c r="C55" s="207" t="s">
        <v>83</v>
      </c>
      <c r="D55" s="196">
        <v>0.88</v>
      </c>
      <c r="E55" s="188">
        <v>165.16</v>
      </c>
      <c r="F55" s="201">
        <f t="shared" si="5"/>
        <v>145.34</v>
      </c>
    </row>
    <row r="56" spans="1:10">
      <c r="A56" s="200" t="s">
        <v>185</v>
      </c>
      <c r="B56" s="191" t="s">
        <v>186</v>
      </c>
      <c r="C56" s="207" t="s">
        <v>187</v>
      </c>
      <c r="D56" s="197">
        <v>3.1199999999999999E-2</v>
      </c>
      <c r="E56" s="188">
        <v>18.8</v>
      </c>
      <c r="F56" s="201">
        <f t="shared" si="5"/>
        <v>0.57999999999999996</v>
      </c>
    </row>
    <row r="57" spans="1:10">
      <c r="A57" s="200" t="s">
        <v>188</v>
      </c>
      <c r="B57" s="191" t="s">
        <v>189</v>
      </c>
      <c r="C57" s="207" t="s">
        <v>39</v>
      </c>
      <c r="D57" s="196">
        <v>0.42099999999999999</v>
      </c>
      <c r="E57" s="188">
        <v>21.42</v>
      </c>
      <c r="F57" s="201">
        <f t="shared" si="5"/>
        <v>9.01</v>
      </c>
    </row>
    <row r="58" spans="1:10">
      <c r="A58" s="200" t="s">
        <v>144</v>
      </c>
      <c r="B58" s="191" t="s">
        <v>145</v>
      </c>
      <c r="C58" s="207" t="s">
        <v>39</v>
      </c>
      <c r="D58" s="196">
        <v>0.42099999999999999</v>
      </c>
      <c r="E58" s="188">
        <v>25.26</v>
      </c>
      <c r="F58" s="201">
        <f t="shared" si="5"/>
        <v>10.63</v>
      </c>
      <c r="J58" s="155"/>
    </row>
    <row r="59" spans="1:10" ht="29.25">
      <c r="A59" s="202" t="s">
        <v>190</v>
      </c>
      <c r="B59" s="192" t="s">
        <v>191</v>
      </c>
      <c r="C59" s="208" t="s">
        <v>82</v>
      </c>
      <c r="D59" s="198">
        <v>2.0799999999999999E-2</v>
      </c>
      <c r="E59" s="189">
        <v>753.69</v>
      </c>
      <c r="F59" s="203">
        <f t="shared" si="5"/>
        <v>15.67</v>
      </c>
    </row>
    <row r="60" spans="1:10" ht="15.75" thickBot="1">
      <c r="A60" s="248"/>
      <c r="B60" s="210" t="s">
        <v>369</v>
      </c>
      <c r="C60" s="249"/>
      <c r="D60" s="250"/>
      <c r="E60" s="251"/>
      <c r="F60" s="252"/>
    </row>
    <row r="61" spans="1:10" ht="15.75" thickBot="1">
      <c r="A61" s="204" t="s">
        <v>40</v>
      </c>
      <c r="B61" s="185"/>
      <c r="C61" s="187" t="s">
        <v>23</v>
      </c>
      <c r="D61" s="185"/>
      <c r="E61" s="185"/>
      <c r="F61" s="205">
        <f>SUM(F52:F59)</f>
        <v>392.91999999999996</v>
      </c>
    </row>
    <row r="62" spans="1:10">
      <c r="A62" s="193" t="s">
        <v>223</v>
      </c>
      <c r="B62" s="181" t="s">
        <v>227</v>
      </c>
      <c r="C62" s="186"/>
      <c r="D62" s="186"/>
      <c r="E62" s="186"/>
      <c r="F62" s="206"/>
      <c r="J62" s="155"/>
    </row>
    <row r="63" spans="1:10">
      <c r="A63" s="211" t="s">
        <v>258</v>
      </c>
      <c r="B63" s="183" t="s">
        <v>228</v>
      </c>
      <c r="C63" s="183" t="s">
        <v>78</v>
      </c>
      <c r="D63" s="183">
        <v>1</v>
      </c>
      <c r="E63" s="183">
        <f>COTAÇÕES!C16</f>
        <v>73.33</v>
      </c>
      <c r="F63" s="201">
        <f t="shared" ref="F63:F65" si="6">TRUNC(E63*D63,2)</f>
        <v>73.33</v>
      </c>
    </row>
    <row r="64" spans="1:10">
      <c r="A64" s="211" t="s">
        <v>165</v>
      </c>
      <c r="B64" s="183" t="s">
        <v>46</v>
      </c>
      <c r="C64" s="183" t="s">
        <v>39</v>
      </c>
      <c r="D64" s="183">
        <v>0.72719999999999996</v>
      </c>
      <c r="E64" s="183">
        <v>20.32</v>
      </c>
      <c r="F64" s="201">
        <f t="shared" si="6"/>
        <v>14.77</v>
      </c>
    </row>
    <row r="65" spans="1:6">
      <c r="A65" s="211" t="s">
        <v>224</v>
      </c>
      <c r="B65" s="183" t="s">
        <v>225</v>
      </c>
      <c r="C65" s="183" t="s">
        <v>39</v>
      </c>
      <c r="D65" s="183">
        <v>0.18179999999999999</v>
      </c>
      <c r="E65" s="183">
        <v>21.11</v>
      </c>
      <c r="F65" s="201">
        <f t="shared" si="6"/>
        <v>3.83</v>
      </c>
    </row>
    <row r="66" spans="1:6" ht="15.75" thickBot="1">
      <c r="A66" s="212"/>
      <c r="B66" s="184" t="s">
        <v>226</v>
      </c>
      <c r="C66" s="184"/>
      <c r="D66" s="184"/>
      <c r="E66" s="184"/>
      <c r="F66" s="203"/>
    </row>
    <row r="67" spans="1:6" ht="15.75" thickBot="1">
      <c r="A67" s="204" t="s">
        <v>40</v>
      </c>
      <c r="B67" s="185"/>
      <c r="C67" s="187" t="s">
        <v>23</v>
      </c>
      <c r="D67" s="185"/>
      <c r="E67" s="185"/>
      <c r="F67" s="205">
        <f>SUM(F63:F65)</f>
        <v>91.929999999999993</v>
      </c>
    </row>
    <row r="68" spans="1:6">
      <c r="A68" s="193" t="s">
        <v>236</v>
      </c>
      <c r="B68" s="181" t="s">
        <v>235</v>
      </c>
      <c r="C68" s="186"/>
      <c r="D68" s="186"/>
      <c r="E68" s="186"/>
      <c r="F68" s="206"/>
    </row>
    <row r="69" spans="1:6">
      <c r="A69" s="211" t="s">
        <v>258</v>
      </c>
      <c r="B69" s="183" t="s">
        <v>234</v>
      </c>
      <c r="C69" s="183" t="s">
        <v>78</v>
      </c>
      <c r="D69" s="183">
        <v>1</v>
      </c>
      <c r="E69" s="183">
        <f>COTAÇÕES!C21</f>
        <v>226.66</v>
      </c>
      <c r="F69" s="201">
        <f t="shared" ref="F69:F73" si="7">TRUNC(E69*D69,2)</f>
        <v>226.66</v>
      </c>
    </row>
    <row r="70" spans="1:6">
      <c r="A70" s="211" t="s">
        <v>165</v>
      </c>
      <c r="B70" s="183" t="s">
        <v>46</v>
      </c>
      <c r="C70" s="183" t="s">
        <v>39</v>
      </c>
      <c r="D70" s="183">
        <v>4.3620000000000001</v>
      </c>
      <c r="E70" s="183">
        <v>20.32</v>
      </c>
      <c r="F70" s="201">
        <f t="shared" si="7"/>
        <v>88.63</v>
      </c>
    </row>
    <row r="71" spans="1:6">
      <c r="A71" s="211" t="s">
        <v>224</v>
      </c>
      <c r="B71" s="183" t="s">
        <v>225</v>
      </c>
      <c r="C71" s="183" t="s">
        <v>39</v>
      </c>
      <c r="D71" s="183">
        <v>1.0905</v>
      </c>
      <c r="E71" s="183">
        <v>21.11</v>
      </c>
      <c r="F71" s="201">
        <f t="shared" si="7"/>
        <v>23.02</v>
      </c>
    </row>
    <row r="72" spans="1:6" ht="43.5">
      <c r="A72" s="211" t="s">
        <v>229</v>
      </c>
      <c r="B72" s="183" t="s">
        <v>230</v>
      </c>
      <c r="C72" s="183" t="s">
        <v>42</v>
      </c>
      <c r="D72" s="183">
        <v>0.2999</v>
      </c>
      <c r="E72" s="183">
        <v>235.83</v>
      </c>
      <c r="F72" s="201">
        <f t="shared" si="7"/>
        <v>70.72</v>
      </c>
    </row>
    <row r="73" spans="1:6" ht="43.5">
      <c r="A73" s="211" t="s">
        <v>231</v>
      </c>
      <c r="B73" s="183" t="s">
        <v>232</v>
      </c>
      <c r="C73" s="183" t="s">
        <v>43</v>
      </c>
      <c r="D73" s="183">
        <v>1.2252000000000001</v>
      </c>
      <c r="E73" s="183">
        <v>65.819999999999993</v>
      </c>
      <c r="F73" s="201">
        <f t="shared" si="7"/>
        <v>80.64</v>
      </c>
    </row>
    <row r="74" spans="1:6" ht="15.75" thickBot="1">
      <c r="A74" s="212"/>
      <c r="B74" s="184" t="s">
        <v>233</v>
      </c>
      <c r="C74" s="184"/>
      <c r="D74" s="184"/>
      <c r="E74" s="184"/>
      <c r="F74" s="203"/>
    </row>
    <row r="75" spans="1:6" ht="15.75" thickBot="1">
      <c r="A75" s="204" t="s">
        <v>40</v>
      </c>
      <c r="B75" s="185"/>
      <c r="C75" s="187" t="s">
        <v>23</v>
      </c>
      <c r="D75" s="185"/>
      <c r="E75" s="185"/>
      <c r="F75" s="205">
        <f>SUM(F69:F73)</f>
        <v>489.66999999999996</v>
      </c>
    </row>
    <row r="76" spans="1:6">
      <c r="A76" s="193" t="s">
        <v>241</v>
      </c>
      <c r="B76" s="181" t="s">
        <v>237</v>
      </c>
      <c r="C76" s="186"/>
      <c r="D76" s="186"/>
      <c r="E76" s="186"/>
      <c r="F76" s="206"/>
    </row>
    <row r="77" spans="1:6">
      <c r="A77" s="211" t="s">
        <v>258</v>
      </c>
      <c r="B77" s="183" t="s">
        <v>238</v>
      </c>
      <c r="C77" s="183" t="s">
        <v>78</v>
      </c>
      <c r="D77" s="183">
        <v>1</v>
      </c>
      <c r="E77" s="183">
        <f>COTAÇÕES!C26</f>
        <v>266.66000000000003</v>
      </c>
      <c r="F77" s="201">
        <f t="shared" ref="F77:F81" si="8">TRUNC(E77*D77,2)</f>
        <v>266.66000000000003</v>
      </c>
    </row>
    <row r="78" spans="1:6">
      <c r="A78" s="211" t="s">
        <v>165</v>
      </c>
      <c r="B78" s="183" t="s">
        <v>46</v>
      </c>
      <c r="C78" s="183" t="s">
        <v>39</v>
      </c>
      <c r="D78" s="183">
        <v>4.3620000000000001</v>
      </c>
      <c r="E78" s="183">
        <v>20.32</v>
      </c>
      <c r="F78" s="201">
        <f t="shared" si="8"/>
        <v>88.63</v>
      </c>
    </row>
    <row r="79" spans="1:6">
      <c r="A79" s="211" t="s">
        <v>224</v>
      </c>
      <c r="B79" s="183" t="s">
        <v>225</v>
      </c>
      <c r="C79" s="183" t="s">
        <v>39</v>
      </c>
      <c r="D79" s="183">
        <v>1.0905</v>
      </c>
      <c r="E79" s="183">
        <v>21.11</v>
      </c>
      <c r="F79" s="201">
        <f t="shared" si="8"/>
        <v>23.02</v>
      </c>
    </row>
    <row r="80" spans="1:6" ht="43.5">
      <c r="A80" s="211" t="s">
        <v>229</v>
      </c>
      <c r="B80" s="183" t="s">
        <v>230</v>
      </c>
      <c r="C80" s="183" t="s">
        <v>42</v>
      </c>
      <c r="D80" s="183">
        <v>0.2999</v>
      </c>
      <c r="E80" s="183">
        <v>235.83</v>
      </c>
      <c r="F80" s="201">
        <f t="shared" si="8"/>
        <v>70.72</v>
      </c>
    </row>
    <row r="81" spans="1:6" ht="43.5">
      <c r="A81" s="211" t="s">
        <v>231</v>
      </c>
      <c r="B81" s="183" t="s">
        <v>232</v>
      </c>
      <c r="C81" s="183" t="s">
        <v>43</v>
      </c>
      <c r="D81" s="183">
        <v>1.2252000000000001</v>
      </c>
      <c r="E81" s="183">
        <v>65.819999999999993</v>
      </c>
      <c r="F81" s="201">
        <f t="shared" si="8"/>
        <v>80.64</v>
      </c>
    </row>
    <row r="82" spans="1:6" ht="15.75" thickBot="1">
      <c r="A82" s="212"/>
      <c r="B82" s="184" t="s">
        <v>233</v>
      </c>
      <c r="C82" s="184"/>
      <c r="D82" s="184"/>
      <c r="E82" s="184"/>
      <c r="F82" s="203"/>
    </row>
    <row r="83" spans="1:6" ht="15.75" thickBot="1">
      <c r="A83" s="204" t="s">
        <v>40</v>
      </c>
      <c r="B83" s="185"/>
      <c r="C83" s="187" t="s">
        <v>23</v>
      </c>
      <c r="D83" s="185"/>
      <c r="E83" s="185"/>
      <c r="F83" s="205">
        <f>SUM(F77:F81)</f>
        <v>529.66999999999996</v>
      </c>
    </row>
    <row r="84" spans="1:6">
      <c r="A84" s="193" t="s">
        <v>244</v>
      </c>
      <c r="B84" s="181" t="s">
        <v>239</v>
      </c>
      <c r="C84" s="186"/>
      <c r="D84" s="186"/>
      <c r="E84" s="186"/>
      <c r="F84" s="206"/>
    </row>
    <row r="85" spans="1:6">
      <c r="A85" s="211" t="s">
        <v>258</v>
      </c>
      <c r="B85" s="183" t="s">
        <v>240</v>
      </c>
      <c r="C85" s="183" t="s">
        <v>78</v>
      </c>
      <c r="D85" s="183">
        <v>1</v>
      </c>
      <c r="E85" s="183">
        <f>COTAÇÕES!C31</f>
        <v>473.33</v>
      </c>
      <c r="F85" s="201">
        <f t="shared" ref="F85:F89" si="9">TRUNC(E85*D85,2)</f>
        <v>473.33</v>
      </c>
    </row>
    <row r="86" spans="1:6">
      <c r="A86" s="211" t="s">
        <v>165</v>
      </c>
      <c r="B86" s="183" t="s">
        <v>46</v>
      </c>
      <c r="C86" s="183" t="s">
        <v>39</v>
      </c>
      <c r="D86" s="183">
        <v>4.3620000000000001</v>
      </c>
      <c r="E86" s="183">
        <v>20.32</v>
      </c>
      <c r="F86" s="201">
        <f t="shared" si="9"/>
        <v>88.63</v>
      </c>
    </row>
    <row r="87" spans="1:6">
      <c r="A87" s="211" t="s">
        <v>224</v>
      </c>
      <c r="B87" s="183" t="s">
        <v>225</v>
      </c>
      <c r="C87" s="183" t="s">
        <v>39</v>
      </c>
      <c r="D87" s="183">
        <v>1.0905</v>
      </c>
      <c r="E87" s="183">
        <v>21.11</v>
      </c>
      <c r="F87" s="201">
        <f t="shared" si="9"/>
        <v>23.02</v>
      </c>
    </row>
    <row r="88" spans="1:6" ht="43.5">
      <c r="A88" s="211" t="s">
        <v>229</v>
      </c>
      <c r="B88" s="183" t="s">
        <v>230</v>
      </c>
      <c r="C88" s="183" t="s">
        <v>42</v>
      </c>
      <c r="D88" s="183">
        <v>0.2999</v>
      </c>
      <c r="E88" s="183">
        <v>235.83</v>
      </c>
      <c r="F88" s="201">
        <f t="shared" si="9"/>
        <v>70.72</v>
      </c>
    </row>
    <row r="89" spans="1:6" ht="43.5">
      <c r="A89" s="211" t="s">
        <v>231</v>
      </c>
      <c r="B89" s="183" t="s">
        <v>232</v>
      </c>
      <c r="C89" s="183" t="s">
        <v>43</v>
      </c>
      <c r="D89" s="183">
        <v>1.2252000000000001</v>
      </c>
      <c r="E89" s="183">
        <v>65.819999999999993</v>
      </c>
      <c r="F89" s="201">
        <f t="shared" si="9"/>
        <v>80.64</v>
      </c>
    </row>
    <row r="90" spans="1:6" ht="15.75" thickBot="1">
      <c r="A90" s="212"/>
      <c r="B90" s="184" t="s">
        <v>233</v>
      </c>
      <c r="C90" s="184"/>
      <c r="D90" s="184"/>
      <c r="E90" s="184"/>
      <c r="F90" s="203"/>
    </row>
    <row r="91" spans="1:6" ht="15.75" thickBot="1">
      <c r="A91" s="204" t="s">
        <v>40</v>
      </c>
      <c r="B91" s="185"/>
      <c r="C91" s="187" t="s">
        <v>23</v>
      </c>
      <c r="D91" s="185"/>
      <c r="E91" s="185"/>
      <c r="F91" s="205">
        <f>SUM(F85:F89)</f>
        <v>736.34</v>
      </c>
    </row>
    <row r="92" spans="1:6">
      <c r="A92" s="193" t="s">
        <v>245</v>
      </c>
      <c r="B92" s="181" t="s">
        <v>243</v>
      </c>
      <c r="C92" s="186"/>
      <c r="D92" s="186"/>
      <c r="E92" s="186"/>
      <c r="F92" s="206"/>
    </row>
    <row r="93" spans="1:6">
      <c r="A93" s="211" t="s">
        <v>258</v>
      </c>
      <c r="B93" s="183" t="s">
        <v>259</v>
      </c>
      <c r="C93" s="183" t="s">
        <v>78</v>
      </c>
      <c r="D93" s="183">
        <v>1</v>
      </c>
      <c r="E93" s="183">
        <f>COTAÇÕES!C36</f>
        <v>36.659999999999997</v>
      </c>
      <c r="F93" s="201">
        <f t="shared" ref="F93:F95" si="10">TRUNC(E93*D93,2)</f>
        <v>36.659999999999997</v>
      </c>
    </row>
    <row r="94" spans="1:6">
      <c r="A94" s="211" t="s">
        <v>165</v>
      </c>
      <c r="B94" s="183" t="s">
        <v>46</v>
      </c>
      <c r="C94" s="183" t="s">
        <v>39</v>
      </c>
      <c r="D94" s="183">
        <v>0.1018</v>
      </c>
      <c r="E94" s="183">
        <v>20.32</v>
      </c>
      <c r="F94" s="201">
        <f t="shared" si="10"/>
        <v>2.06</v>
      </c>
    </row>
    <row r="95" spans="1:6">
      <c r="A95" s="211" t="s">
        <v>224</v>
      </c>
      <c r="B95" s="183" t="s">
        <v>225</v>
      </c>
      <c r="C95" s="183" t="s">
        <v>39</v>
      </c>
      <c r="D95" s="183">
        <v>2.5499999999999998E-2</v>
      </c>
      <c r="E95" s="183">
        <v>21.11</v>
      </c>
      <c r="F95" s="201">
        <f t="shared" si="10"/>
        <v>0.53</v>
      </c>
    </row>
    <row r="96" spans="1:6" ht="15.75" thickBot="1">
      <c r="A96" s="212"/>
      <c r="B96" s="184" t="s">
        <v>242</v>
      </c>
      <c r="C96" s="184"/>
      <c r="D96" s="184"/>
      <c r="E96" s="184"/>
      <c r="F96" s="203"/>
    </row>
    <row r="97" spans="1:6" ht="15.75" thickBot="1">
      <c r="A97" s="204" t="s">
        <v>40</v>
      </c>
      <c r="B97" s="185"/>
      <c r="C97" s="187" t="s">
        <v>23</v>
      </c>
      <c r="D97" s="185"/>
      <c r="E97" s="185"/>
      <c r="F97" s="205">
        <f>SUM(F93:F95)</f>
        <v>39.25</v>
      </c>
    </row>
    <row r="98" spans="1:6">
      <c r="A98" s="193" t="s">
        <v>261</v>
      </c>
      <c r="B98" s="181" t="s">
        <v>431</v>
      </c>
      <c r="C98" s="186"/>
      <c r="D98" s="186"/>
      <c r="E98" s="186"/>
      <c r="F98" s="206"/>
    </row>
    <row r="99" spans="1:6">
      <c r="A99" s="211" t="s">
        <v>258</v>
      </c>
      <c r="B99" s="183" t="s">
        <v>256</v>
      </c>
      <c r="C99" s="183" t="s">
        <v>78</v>
      </c>
      <c r="D99" s="183">
        <v>20</v>
      </c>
      <c r="E99" s="183">
        <f>COTAÇÕES!C41</f>
        <v>11</v>
      </c>
      <c r="F99" s="201">
        <f t="shared" ref="F99:F101" si="11">TRUNC(E99*D99,2)</f>
        <v>220</v>
      </c>
    </row>
    <row r="100" spans="1:6">
      <c r="A100" s="211" t="s">
        <v>165</v>
      </c>
      <c r="B100" s="183" t="s">
        <v>46</v>
      </c>
      <c r="C100" s="183" t="s">
        <v>39</v>
      </c>
      <c r="D100" s="183">
        <v>0.21099999999999999</v>
      </c>
      <c r="E100" s="183">
        <v>20.2</v>
      </c>
      <c r="F100" s="201">
        <f t="shared" si="11"/>
        <v>4.26</v>
      </c>
    </row>
    <row r="101" spans="1:6">
      <c r="A101" s="211" t="s">
        <v>224</v>
      </c>
      <c r="B101" s="183" t="s">
        <v>225</v>
      </c>
      <c r="C101" s="183" t="s">
        <v>39</v>
      </c>
      <c r="D101" s="183">
        <v>5.28E-2</v>
      </c>
      <c r="E101" s="183">
        <v>21.11</v>
      </c>
      <c r="F101" s="201">
        <f t="shared" si="11"/>
        <v>1.1100000000000001</v>
      </c>
    </row>
    <row r="102" spans="1:6" ht="15.75" thickBot="1">
      <c r="A102" s="212"/>
      <c r="B102" s="184" t="s">
        <v>246</v>
      </c>
      <c r="C102" s="184"/>
      <c r="D102" s="184"/>
      <c r="E102" s="184"/>
      <c r="F102" s="203"/>
    </row>
    <row r="103" spans="1:6" ht="15.75" thickBot="1">
      <c r="A103" s="204" t="s">
        <v>40</v>
      </c>
      <c r="B103" s="185"/>
      <c r="C103" s="187" t="s">
        <v>23</v>
      </c>
      <c r="D103" s="185"/>
      <c r="E103" s="185"/>
      <c r="F103" s="205">
        <f>SUM(F99:F101)</f>
        <v>225.37</v>
      </c>
    </row>
    <row r="104" spans="1:6">
      <c r="A104" s="193" t="s">
        <v>262</v>
      </c>
      <c r="B104" s="181" t="s">
        <v>432</v>
      </c>
      <c r="C104" s="186"/>
      <c r="D104" s="186"/>
      <c r="E104" s="186"/>
      <c r="F104" s="206"/>
    </row>
    <row r="105" spans="1:6">
      <c r="A105" s="211" t="s">
        <v>258</v>
      </c>
      <c r="B105" s="183" t="s">
        <v>257</v>
      </c>
      <c r="C105" s="183" t="s">
        <v>78</v>
      </c>
      <c r="D105" s="183">
        <v>20</v>
      </c>
      <c r="E105" s="183">
        <f>COTAÇÕES!C46</f>
        <v>9.33</v>
      </c>
      <c r="F105" s="201">
        <f t="shared" ref="F105:F107" si="12">TRUNC(E105*D105,2)</f>
        <v>186.6</v>
      </c>
    </row>
    <row r="106" spans="1:6">
      <c r="A106" s="211" t="s">
        <v>165</v>
      </c>
      <c r="B106" s="183" t="s">
        <v>46</v>
      </c>
      <c r="C106" s="183" t="s">
        <v>39</v>
      </c>
      <c r="D106" s="183">
        <v>0.21099999999999999</v>
      </c>
      <c r="E106" s="183">
        <v>20.2</v>
      </c>
      <c r="F106" s="201">
        <f t="shared" si="12"/>
        <v>4.26</v>
      </c>
    </row>
    <row r="107" spans="1:6">
      <c r="A107" s="211" t="s">
        <v>224</v>
      </c>
      <c r="B107" s="183" t="s">
        <v>225</v>
      </c>
      <c r="C107" s="183" t="s">
        <v>39</v>
      </c>
      <c r="D107" s="183">
        <v>5.28E-2</v>
      </c>
      <c r="E107" s="183">
        <v>21.11</v>
      </c>
      <c r="F107" s="201">
        <f t="shared" si="12"/>
        <v>1.1100000000000001</v>
      </c>
    </row>
    <row r="108" spans="1:6" ht="15.75" thickBot="1">
      <c r="A108" s="212"/>
      <c r="B108" s="184" t="s">
        <v>246</v>
      </c>
      <c r="C108" s="184"/>
      <c r="D108" s="184"/>
      <c r="E108" s="184"/>
      <c r="F108" s="203"/>
    </row>
    <row r="109" spans="1:6" ht="15.75" thickBot="1">
      <c r="A109" s="204" t="s">
        <v>40</v>
      </c>
      <c r="B109" s="185"/>
      <c r="C109" s="187" t="s">
        <v>23</v>
      </c>
      <c r="D109" s="185"/>
      <c r="E109" s="185"/>
      <c r="F109" s="205">
        <f>SUM(F105:F107)</f>
        <v>191.97</v>
      </c>
    </row>
    <row r="110" spans="1:6" ht="30">
      <c r="A110" s="193" t="s">
        <v>287</v>
      </c>
      <c r="B110" s="181" t="s">
        <v>286</v>
      </c>
      <c r="C110" s="186"/>
      <c r="D110" s="186"/>
      <c r="E110" s="186"/>
      <c r="F110" s="206"/>
    </row>
    <row r="111" spans="1:6">
      <c r="A111" s="211" t="s">
        <v>268</v>
      </c>
      <c r="B111" s="183" t="s">
        <v>269</v>
      </c>
      <c r="C111" s="183" t="s">
        <v>83</v>
      </c>
      <c r="D111" s="214">
        <v>9</v>
      </c>
      <c r="E111" s="214" t="s">
        <v>278</v>
      </c>
      <c r="F111" s="201">
        <f t="shared" ref="F111:F113" si="13">TRUNC(E111*D111,2)</f>
        <v>300.77999999999997</v>
      </c>
    </row>
    <row r="112" spans="1:6" ht="29.25">
      <c r="A112" s="211" t="s">
        <v>283</v>
      </c>
      <c r="B112" s="183" t="s">
        <v>284</v>
      </c>
      <c r="C112" s="183" t="s">
        <v>78</v>
      </c>
      <c r="D112" s="214">
        <v>2</v>
      </c>
      <c r="E112" s="214">
        <v>281.88</v>
      </c>
      <c r="F112" s="201">
        <f t="shared" si="13"/>
        <v>563.76</v>
      </c>
    </row>
    <row r="113" spans="1:6" ht="43.5">
      <c r="A113" s="211" t="s">
        <v>270</v>
      </c>
      <c r="B113" s="183" t="s">
        <v>271</v>
      </c>
      <c r="C113" s="183" t="s">
        <v>42</v>
      </c>
      <c r="D113" s="214">
        <v>0.111</v>
      </c>
      <c r="E113" s="214" t="s">
        <v>279</v>
      </c>
      <c r="F113" s="201">
        <f t="shared" si="13"/>
        <v>30.79</v>
      </c>
    </row>
    <row r="114" spans="1:6" ht="29.25">
      <c r="A114" s="211" t="s">
        <v>272</v>
      </c>
      <c r="B114" s="183" t="s">
        <v>273</v>
      </c>
      <c r="C114" s="183" t="s">
        <v>78</v>
      </c>
      <c r="D114" s="214">
        <v>1</v>
      </c>
      <c r="E114" s="214" t="s">
        <v>280</v>
      </c>
      <c r="F114" s="201">
        <f t="shared" ref="F114:F116" si="14">TRUNC(E114*D114,2)</f>
        <v>2049.09</v>
      </c>
    </row>
    <row r="115" spans="1:6">
      <c r="A115" s="211" t="s">
        <v>274</v>
      </c>
      <c r="B115" s="183" t="s">
        <v>275</v>
      </c>
      <c r="C115" s="183" t="s">
        <v>39</v>
      </c>
      <c r="D115" s="214">
        <v>1.413</v>
      </c>
      <c r="E115" s="214" t="s">
        <v>281</v>
      </c>
      <c r="F115" s="201">
        <f t="shared" si="14"/>
        <v>31.02</v>
      </c>
    </row>
    <row r="116" spans="1:6">
      <c r="A116" s="211" t="s">
        <v>276</v>
      </c>
      <c r="B116" s="183" t="s">
        <v>277</v>
      </c>
      <c r="C116" s="183" t="s">
        <v>39</v>
      </c>
      <c r="D116" s="214">
        <v>4.593</v>
      </c>
      <c r="E116" s="214" t="s">
        <v>282</v>
      </c>
      <c r="F116" s="201">
        <f t="shared" si="14"/>
        <v>122.54</v>
      </c>
    </row>
    <row r="117" spans="1:6" ht="15.75" thickBot="1">
      <c r="A117" s="212"/>
      <c r="B117" s="184" t="s">
        <v>285</v>
      </c>
      <c r="C117" s="183"/>
      <c r="D117" s="214"/>
      <c r="E117" s="214"/>
      <c r="F117" s="203"/>
    </row>
    <row r="118" spans="1:6" ht="15.75" thickBot="1">
      <c r="A118" s="204" t="s">
        <v>40</v>
      </c>
      <c r="B118" s="185"/>
      <c r="C118" s="187" t="s">
        <v>23</v>
      </c>
      <c r="D118" s="185"/>
      <c r="E118" s="185"/>
      <c r="F118" s="205">
        <f>SUM(F111:F116)</f>
        <v>3097.98</v>
      </c>
    </row>
    <row r="119" spans="1:6" ht="30">
      <c r="A119" s="193" t="s">
        <v>292</v>
      </c>
      <c r="B119" s="181" t="s">
        <v>293</v>
      </c>
      <c r="C119" s="186"/>
      <c r="D119" s="214"/>
      <c r="E119" s="186"/>
      <c r="F119" s="206"/>
    </row>
    <row r="120" spans="1:6">
      <c r="A120" s="215" t="s">
        <v>258</v>
      </c>
      <c r="B120" s="216" t="s">
        <v>294</v>
      </c>
      <c r="C120" s="216" t="s">
        <v>142</v>
      </c>
      <c r="D120" s="214">
        <v>1</v>
      </c>
      <c r="E120" s="214">
        <v>86.4</v>
      </c>
      <c r="F120" s="201">
        <f t="shared" ref="F120:F126" si="15">TRUNC(E120*D120,2)</f>
        <v>86.4</v>
      </c>
    </row>
    <row r="121" spans="1:6" ht="29.25">
      <c r="A121" s="215" t="s">
        <v>199</v>
      </c>
      <c r="B121" s="216" t="s">
        <v>295</v>
      </c>
      <c r="C121" s="216" t="s">
        <v>33</v>
      </c>
      <c r="D121" s="214">
        <v>0.01</v>
      </c>
      <c r="E121" s="214">
        <v>493.97</v>
      </c>
      <c r="F121" s="201">
        <f t="shared" si="15"/>
        <v>4.93</v>
      </c>
    </row>
    <row r="122" spans="1:6" ht="29.25">
      <c r="A122" s="215" t="s">
        <v>201</v>
      </c>
      <c r="B122" s="216" t="s">
        <v>202</v>
      </c>
      <c r="C122" s="216" t="s">
        <v>33</v>
      </c>
      <c r="D122" s="214">
        <v>0.01</v>
      </c>
      <c r="E122" s="214">
        <v>277.10000000000002</v>
      </c>
      <c r="F122" s="201">
        <f t="shared" si="15"/>
        <v>2.77</v>
      </c>
    </row>
    <row r="123" spans="1:6" ht="29.25">
      <c r="A123" s="215" t="s">
        <v>296</v>
      </c>
      <c r="B123" s="216" t="s">
        <v>297</v>
      </c>
      <c r="C123" s="216" t="s">
        <v>82</v>
      </c>
      <c r="D123" s="214">
        <v>0.01</v>
      </c>
      <c r="E123" s="214">
        <v>133.35</v>
      </c>
      <c r="F123" s="201">
        <f t="shared" si="15"/>
        <v>1.33</v>
      </c>
    </row>
    <row r="124" spans="1:6">
      <c r="A124" s="217">
        <v>11977</v>
      </c>
      <c r="B124" s="216" t="s">
        <v>298</v>
      </c>
      <c r="C124" s="216" t="s">
        <v>78</v>
      </c>
      <c r="D124" s="214">
        <v>11.54</v>
      </c>
      <c r="E124" s="214">
        <v>2</v>
      </c>
      <c r="F124" s="201">
        <f t="shared" si="15"/>
        <v>23.08</v>
      </c>
    </row>
    <row r="125" spans="1:6">
      <c r="A125" s="215" t="s">
        <v>274</v>
      </c>
      <c r="B125" s="216" t="s">
        <v>275</v>
      </c>
      <c r="C125" s="216" t="s">
        <v>39</v>
      </c>
      <c r="D125" s="214">
        <v>0.17349999999999999</v>
      </c>
      <c r="E125" s="214">
        <v>21.96</v>
      </c>
      <c r="F125" s="201">
        <f t="shared" si="15"/>
        <v>3.81</v>
      </c>
    </row>
    <row r="126" spans="1:6">
      <c r="A126" s="215" t="s">
        <v>276</v>
      </c>
      <c r="B126" s="216" t="s">
        <v>277</v>
      </c>
      <c r="C126" s="216" t="s">
        <v>39</v>
      </c>
      <c r="D126" s="214">
        <v>0.41649999999999998</v>
      </c>
      <c r="E126" s="214">
        <v>26.68</v>
      </c>
      <c r="F126" s="201">
        <f t="shared" si="15"/>
        <v>11.11</v>
      </c>
    </row>
    <row r="127" spans="1:6" ht="15.75" thickBot="1">
      <c r="A127" s="211"/>
      <c r="B127" s="184" t="s">
        <v>299</v>
      </c>
      <c r="C127" s="183"/>
      <c r="D127" s="214"/>
      <c r="E127" s="214"/>
      <c r="F127" s="201"/>
    </row>
    <row r="128" spans="1:6" ht="15.75" thickBot="1">
      <c r="A128" s="204" t="s">
        <v>40</v>
      </c>
      <c r="B128" s="185"/>
      <c r="C128" s="187" t="s">
        <v>23</v>
      </c>
      <c r="D128" s="185"/>
      <c r="E128" s="185"/>
      <c r="F128" s="205">
        <f>SUM(F120:F127)</f>
        <v>133.43</v>
      </c>
    </row>
    <row r="129" spans="1:6" ht="19.5" customHeight="1">
      <c r="A129" s="193" t="s">
        <v>333</v>
      </c>
      <c r="B129" s="181" t="s">
        <v>344</v>
      </c>
      <c r="C129" s="186"/>
      <c r="D129" s="186"/>
      <c r="E129" s="186"/>
      <c r="F129" s="206"/>
    </row>
    <row r="130" spans="1:6" ht="29.25">
      <c r="A130" s="200">
        <v>20213</v>
      </c>
      <c r="B130" s="191" t="s">
        <v>334</v>
      </c>
      <c r="C130" s="207" t="s">
        <v>83</v>
      </c>
      <c r="D130" s="196">
        <v>5.83</v>
      </c>
      <c r="E130" s="188">
        <v>22.71</v>
      </c>
      <c r="F130" s="201">
        <f t="shared" ref="F130:F137" si="16">TRUNC(E130*D130,2)</f>
        <v>132.38999999999999</v>
      </c>
    </row>
    <row r="131" spans="1:6" ht="29.25">
      <c r="A131" s="200">
        <v>20212</v>
      </c>
      <c r="B131" s="191" t="s">
        <v>335</v>
      </c>
      <c r="C131" s="207" t="s">
        <v>83</v>
      </c>
      <c r="D131" s="196">
        <v>1.98</v>
      </c>
      <c r="E131" s="188">
        <v>20.079999999999998</v>
      </c>
      <c r="F131" s="201">
        <f t="shared" si="16"/>
        <v>39.75</v>
      </c>
    </row>
    <row r="132" spans="1:6" ht="29.25">
      <c r="A132" s="200">
        <v>20205</v>
      </c>
      <c r="B132" s="191" t="s">
        <v>336</v>
      </c>
      <c r="C132" s="207" t="s">
        <v>83</v>
      </c>
      <c r="D132" s="196">
        <v>24.31</v>
      </c>
      <c r="E132" s="188">
        <v>2.99</v>
      </c>
      <c r="F132" s="201">
        <f t="shared" si="16"/>
        <v>72.680000000000007</v>
      </c>
    </row>
    <row r="133" spans="1:6" ht="29.25">
      <c r="A133" s="200">
        <v>5086</v>
      </c>
      <c r="B133" s="191" t="s">
        <v>343</v>
      </c>
      <c r="C133" s="207" t="s">
        <v>187</v>
      </c>
      <c r="D133" s="196">
        <v>30.41</v>
      </c>
      <c r="E133" s="188">
        <v>37.5</v>
      </c>
      <c r="F133" s="201">
        <f t="shared" si="16"/>
        <v>1140.3699999999999</v>
      </c>
    </row>
    <row r="134" spans="1:6">
      <c r="A134" s="200" t="s">
        <v>185</v>
      </c>
      <c r="B134" s="191" t="s">
        <v>186</v>
      </c>
      <c r="C134" s="207" t="s">
        <v>187</v>
      </c>
      <c r="D134" s="197">
        <v>0.15</v>
      </c>
      <c r="E134" s="188">
        <v>18.8</v>
      </c>
      <c r="F134" s="201">
        <f t="shared" si="16"/>
        <v>2.82</v>
      </c>
    </row>
    <row r="135" spans="1:6">
      <c r="A135" s="200">
        <v>5066</v>
      </c>
      <c r="B135" s="191" t="s">
        <v>337</v>
      </c>
      <c r="C135" s="207" t="s">
        <v>187</v>
      </c>
      <c r="D135" s="197">
        <v>0.06</v>
      </c>
      <c r="E135" s="188">
        <v>24.79</v>
      </c>
      <c r="F135" s="201">
        <f t="shared" si="16"/>
        <v>1.48</v>
      </c>
    </row>
    <row r="136" spans="1:6">
      <c r="A136" s="200" t="s">
        <v>188</v>
      </c>
      <c r="B136" s="191" t="s">
        <v>189</v>
      </c>
      <c r="C136" s="207" t="s">
        <v>39</v>
      </c>
      <c r="D136" s="196">
        <v>3</v>
      </c>
      <c r="E136" s="188">
        <v>21.42</v>
      </c>
      <c r="F136" s="201">
        <f t="shared" si="16"/>
        <v>64.260000000000005</v>
      </c>
    </row>
    <row r="137" spans="1:6" ht="15.75" thickBot="1">
      <c r="A137" s="200" t="s">
        <v>144</v>
      </c>
      <c r="B137" s="191" t="s">
        <v>145</v>
      </c>
      <c r="C137" s="207" t="s">
        <v>39</v>
      </c>
      <c r="D137" s="196">
        <v>3</v>
      </c>
      <c r="E137" s="188">
        <v>25.26</v>
      </c>
      <c r="F137" s="201">
        <f t="shared" si="16"/>
        <v>75.78</v>
      </c>
    </row>
    <row r="138" spans="1:6" ht="15.75" thickBot="1">
      <c r="A138" s="204" t="s">
        <v>40</v>
      </c>
      <c r="B138" s="185"/>
      <c r="C138" s="187" t="s">
        <v>78</v>
      </c>
      <c r="D138" s="185"/>
      <c r="E138" s="185"/>
      <c r="F138" s="205">
        <f>SUM(F130:F137)</f>
        <v>1529.5299999999997</v>
      </c>
    </row>
    <row r="139" spans="1:6" ht="18" customHeight="1">
      <c r="A139" s="193" t="s">
        <v>338</v>
      </c>
      <c r="B139" s="181" t="s">
        <v>339</v>
      </c>
      <c r="C139" s="186"/>
      <c r="D139" s="186"/>
      <c r="E139" s="186"/>
      <c r="F139" s="206"/>
    </row>
    <row r="140" spans="1:6">
      <c r="A140" s="200" t="s">
        <v>258</v>
      </c>
      <c r="B140" s="183" t="s">
        <v>340</v>
      </c>
      <c r="C140" s="207" t="s">
        <v>78</v>
      </c>
      <c r="D140" s="183">
        <v>1</v>
      </c>
      <c r="E140" s="183">
        <f>COTAÇÕES!C51</f>
        <v>190</v>
      </c>
      <c r="F140" s="201">
        <f t="shared" ref="F140:F142" si="17">TRUNC(E140*D140,2)</f>
        <v>190</v>
      </c>
    </row>
    <row r="141" spans="1:6">
      <c r="A141" s="200" t="s">
        <v>165</v>
      </c>
      <c r="B141" s="183" t="s">
        <v>46</v>
      </c>
      <c r="C141" s="207" t="s">
        <v>39</v>
      </c>
      <c r="D141" s="183">
        <v>0.72719999999999996</v>
      </c>
      <c r="E141" s="183">
        <v>20.32</v>
      </c>
      <c r="F141" s="201">
        <f t="shared" si="17"/>
        <v>14.77</v>
      </c>
    </row>
    <row r="142" spans="1:6">
      <c r="A142" s="200" t="s">
        <v>224</v>
      </c>
      <c r="B142" s="183" t="s">
        <v>225</v>
      </c>
      <c r="C142" s="207" t="s">
        <v>39</v>
      </c>
      <c r="D142" s="183">
        <v>0.18179999999999999</v>
      </c>
      <c r="E142" s="183">
        <v>21.11</v>
      </c>
      <c r="F142" s="201">
        <f t="shared" si="17"/>
        <v>3.83</v>
      </c>
    </row>
    <row r="143" spans="1:6" ht="15.75" thickBot="1">
      <c r="A143" s="202"/>
      <c r="B143" s="184" t="s">
        <v>226</v>
      </c>
      <c r="C143" s="208"/>
      <c r="D143" s="184"/>
      <c r="E143" s="184"/>
      <c r="F143" s="203"/>
    </row>
    <row r="144" spans="1:6" ht="15.75" thickBot="1">
      <c r="A144" s="204" t="s">
        <v>40</v>
      </c>
      <c r="B144" s="185"/>
      <c r="C144" s="187" t="s">
        <v>23</v>
      </c>
      <c r="D144" s="185"/>
      <c r="E144" s="185"/>
      <c r="F144" s="205">
        <f>SUM(F140:F142)</f>
        <v>208.60000000000002</v>
      </c>
    </row>
    <row r="145" spans="1:6" ht="30">
      <c r="A145" s="193" t="s">
        <v>405</v>
      </c>
      <c r="B145" s="181" t="s">
        <v>406</v>
      </c>
      <c r="C145" s="186"/>
      <c r="D145" s="186"/>
      <c r="E145" s="186"/>
      <c r="F145" s="206"/>
    </row>
    <row r="146" spans="1:6" ht="29.25">
      <c r="A146" s="200" t="s">
        <v>407</v>
      </c>
      <c r="B146" s="183" t="s">
        <v>408</v>
      </c>
      <c r="C146" s="186" t="s">
        <v>29</v>
      </c>
      <c r="D146" s="186">
        <v>18</v>
      </c>
      <c r="E146" s="186">
        <v>106.36</v>
      </c>
      <c r="F146" s="201">
        <f t="shared" ref="F146:F154" si="18">TRUNC(E146*D146,2)</f>
        <v>1914.48</v>
      </c>
    </row>
    <row r="147" spans="1:6">
      <c r="A147" s="200" t="s">
        <v>409</v>
      </c>
      <c r="B147" s="183" t="s">
        <v>410</v>
      </c>
      <c r="C147" s="186" t="s">
        <v>81</v>
      </c>
      <c r="D147" s="186">
        <v>2.25</v>
      </c>
      <c r="E147" s="186">
        <v>78.239999999999995</v>
      </c>
      <c r="F147" s="201">
        <f t="shared" si="18"/>
        <v>176.04</v>
      </c>
    </row>
    <row r="148" spans="1:6" ht="29.25">
      <c r="A148" s="200" t="s">
        <v>411</v>
      </c>
      <c r="B148" s="183" t="s">
        <v>412</v>
      </c>
      <c r="C148" s="325" t="s">
        <v>78</v>
      </c>
      <c r="D148" s="186">
        <v>1</v>
      </c>
      <c r="E148" s="186">
        <v>487.21</v>
      </c>
      <c r="F148" s="201">
        <f t="shared" si="18"/>
        <v>487.21</v>
      </c>
    </row>
    <row r="149" spans="1:6" ht="29.25">
      <c r="A149" s="200" t="s">
        <v>413</v>
      </c>
      <c r="B149" s="183" t="s">
        <v>414</v>
      </c>
      <c r="C149" s="325" t="s">
        <v>78</v>
      </c>
      <c r="D149" s="186">
        <v>1</v>
      </c>
      <c r="E149" s="186">
        <v>26.33</v>
      </c>
      <c r="F149" s="201">
        <f t="shared" si="18"/>
        <v>26.33</v>
      </c>
    </row>
    <row r="150" spans="1:6" ht="29.25">
      <c r="A150" s="200" t="s">
        <v>415</v>
      </c>
      <c r="B150" s="183" t="s">
        <v>416</v>
      </c>
      <c r="C150" s="186" t="s">
        <v>83</v>
      </c>
      <c r="D150" s="186">
        <v>3</v>
      </c>
      <c r="E150" s="186">
        <v>35.619999999999997</v>
      </c>
      <c r="F150" s="206">
        <f t="shared" si="18"/>
        <v>106.86</v>
      </c>
    </row>
    <row r="151" spans="1:6" ht="28.5" customHeight="1">
      <c r="A151" s="200" t="s">
        <v>417</v>
      </c>
      <c r="B151" s="186" t="s">
        <v>418</v>
      </c>
      <c r="C151" s="186" t="s">
        <v>82</v>
      </c>
      <c r="D151" s="186">
        <v>0.5</v>
      </c>
      <c r="E151" s="186">
        <v>88.26</v>
      </c>
      <c r="F151" s="206">
        <f t="shared" si="18"/>
        <v>44.13</v>
      </c>
    </row>
    <row r="152" spans="1:6" ht="29.25">
      <c r="A152" s="200" t="s">
        <v>422</v>
      </c>
      <c r="B152" s="183" t="s">
        <v>423</v>
      </c>
      <c r="C152" t="s">
        <v>83</v>
      </c>
      <c r="D152" s="186">
        <v>6</v>
      </c>
      <c r="E152" s="186">
        <v>24.23</v>
      </c>
      <c r="F152" s="206">
        <f t="shared" si="18"/>
        <v>145.38</v>
      </c>
    </row>
    <row r="153" spans="1:6" ht="43.5">
      <c r="A153" s="200" t="s">
        <v>179</v>
      </c>
      <c r="B153" s="183" t="s">
        <v>180</v>
      </c>
      <c r="C153" s="186" t="s">
        <v>33</v>
      </c>
      <c r="D153" s="186">
        <v>0.13</v>
      </c>
      <c r="E153" s="186">
        <v>833.08</v>
      </c>
      <c r="F153" s="206">
        <f t="shared" si="18"/>
        <v>108.3</v>
      </c>
    </row>
    <row r="154" spans="1:6" ht="30" thickBot="1">
      <c r="A154" s="200" t="s">
        <v>419</v>
      </c>
      <c r="B154" s="186" t="s">
        <v>420</v>
      </c>
      <c r="C154" s="186" t="s">
        <v>78</v>
      </c>
      <c r="D154" s="186">
        <v>1</v>
      </c>
      <c r="E154" s="186">
        <v>778.75</v>
      </c>
      <c r="F154" s="206">
        <f t="shared" si="18"/>
        <v>778.75</v>
      </c>
    </row>
    <row r="155" spans="1:6" ht="15.75" thickBot="1">
      <c r="A155" s="204" t="s">
        <v>40</v>
      </c>
      <c r="B155" s="185"/>
      <c r="C155" s="187" t="s">
        <v>23</v>
      </c>
      <c r="D155" s="185"/>
      <c r="E155" s="185"/>
      <c r="F155" s="205">
        <f>SUM(F146:F154)</f>
        <v>3787.4800000000005</v>
      </c>
    </row>
    <row r="156" spans="1:6">
      <c r="A156" s="193" t="s">
        <v>425</v>
      </c>
      <c r="B156" s="181" t="s">
        <v>424</v>
      </c>
      <c r="C156" s="186"/>
      <c r="D156" s="186"/>
      <c r="E156" s="186"/>
      <c r="F156" s="206"/>
    </row>
    <row r="157" spans="1:6" ht="29.25">
      <c r="A157" s="200" t="s">
        <v>407</v>
      </c>
      <c r="B157" s="183" t="s">
        <v>408</v>
      </c>
      <c r="C157" s="186" t="s">
        <v>29</v>
      </c>
      <c r="D157" s="186">
        <v>32.200000000000003</v>
      </c>
      <c r="E157" s="186">
        <v>106.36</v>
      </c>
      <c r="F157" s="201">
        <f t="shared" ref="F157:F160" si="19">TRUNC(E157*D157,2)</f>
        <v>3424.79</v>
      </c>
    </row>
    <row r="158" spans="1:6">
      <c r="A158" s="200" t="s">
        <v>409</v>
      </c>
      <c r="B158" s="183" t="s">
        <v>410</v>
      </c>
      <c r="C158" s="186" t="s">
        <v>81</v>
      </c>
      <c r="D158" s="186">
        <v>10</v>
      </c>
      <c r="E158" s="186">
        <v>78.239999999999995</v>
      </c>
      <c r="F158" s="201">
        <f t="shared" si="19"/>
        <v>782.4</v>
      </c>
    </row>
    <row r="159" spans="1:6" ht="43.5">
      <c r="A159" s="200" t="s">
        <v>426</v>
      </c>
      <c r="B159" s="183" t="s">
        <v>427</v>
      </c>
      <c r="C159" s="186" t="s">
        <v>81</v>
      </c>
      <c r="D159" s="186">
        <v>15.6</v>
      </c>
      <c r="E159" s="186">
        <v>20.91</v>
      </c>
      <c r="F159" s="201">
        <f t="shared" si="19"/>
        <v>326.19</v>
      </c>
    </row>
    <row r="160" spans="1:6" ht="48" customHeight="1" thickBot="1">
      <c r="A160" s="200" t="s">
        <v>428</v>
      </c>
      <c r="B160" s="183" t="s">
        <v>429</v>
      </c>
      <c r="C160" s="186" t="s">
        <v>29</v>
      </c>
      <c r="D160" s="186">
        <v>15.6</v>
      </c>
      <c r="E160" s="186">
        <v>46.61</v>
      </c>
      <c r="F160" s="201">
        <f t="shared" si="19"/>
        <v>727.11</v>
      </c>
    </row>
    <row r="161" spans="1:6" ht="15.75" thickBot="1">
      <c r="A161" s="204" t="s">
        <v>40</v>
      </c>
      <c r="B161" s="185"/>
      <c r="C161" s="187" t="s">
        <v>23</v>
      </c>
      <c r="D161" s="185"/>
      <c r="E161" s="185"/>
      <c r="F161" s="205">
        <f>SUM(F157:F160)</f>
        <v>5260.4899999999989</v>
      </c>
    </row>
    <row r="164" spans="1:6">
      <c r="A164" s="62" t="s">
        <v>35</v>
      </c>
      <c r="B164" s="62" t="s">
        <v>36</v>
      </c>
    </row>
    <row r="165" spans="1:6">
      <c r="A165" s="62"/>
      <c r="B165" s="62" t="s">
        <v>37</v>
      </c>
    </row>
  </sheetData>
  <mergeCells count="3">
    <mergeCell ref="C10:F10"/>
    <mergeCell ref="A11:F11"/>
    <mergeCell ref="C1:F5"/>
  </mergeCells>
  <pageMargins left="0.51181102362204722" right="0.51181102362204722" top="0.78740157480314965" bottom="0.78740157480314965" header="0.31496062992125984" footer="0.31496062992125984"/>
  <pageSetup paperSize="9"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07D05-FF8A-4FAD-BB92-C9C771A0E48B}">
  <dimension ref="A1:D56"/>
  <sheetViews>
    <sheetView topLeftCell="A37" zoomScale="82" zoomScaleNormal="82" workbookViewId="0">
      <selection activeCell="E56" sqref="E56"/>
    </sheetView>
  </sheetViews>
  <sheetFormatPr defaultColWidth="9" defaultRowHeight="15"/>
  <cols>
    <col min="1" max="1" width="19.85546875" customWidth="1"/>
    <col min="2" max="2" width="77.140625" customWidth="1"/>
    <col min="3" max="3" width="17.85546875" customWidth="1"/>
    <col min="5" max="5" width="9.28515625" bestFit="1" customWidth="1"/>
    <col min="7" max="7" width="10.5703125" bestFit="1" customWidth="1"/>
  </cols>
  <sheetData>
    <row r="1" spans="1:4" ht="15" customHeight="1">
      <c r="A1" s="292"/>
      <c r="B1" s="283" t="s">
        <v>0</v>
      </c>
      <c r="C1" s="390" t="s">
        <v>300</v>
      </c>
    </row>
    <row r="2" spans="1:4" ht="18" customHeight="1">
      <c r="A2" s="293"/>
      <c r="B2" s="284"/>
      <c r="C2" s="391"/>
    </row>
    <row r="3" spans="1:4" ht="15" customHeight="1">
      <c r="A3" s="293"/>
      <c r="B3" s="284" t="s">
        <v>2</v>
      </c>
      <c r="C3" s="391"/>
    </row>
    <row r="4" spans="1:4" ht="15" customHeight="1">
      <c r="A4" s="293"/>
      <c r="B4" s="285" t="s">
        <v>3</v>
      </c>
      <c r="C4" s="391"/>
    </row>
    <row r="5" spans="1:4" ht="15.75" customHeight="1" thickBot="1">
      <c r="A5" s="294"/>
      <c r="B5" s="286" t="s">
        <v>4</v>
      </c>
      <c r="C5" s="392"/>
    </row>
    <row r="6" spans="1:4">
      <c r="A6" s="295" t="s">
        <v>5</v>
      </c>
      <c r="B6" s="296" t="str">
        <f>PRAÇA!B6</f>
        <v>REVITALIZAÇÃO DA PRAÇA MUNICIPAL</v>
      </c>
      <c r="C6" s="297"/>
    </row>
    <row r="7" spans="1:4">
      <c r="A7" s="287" t="s">
        <v>6</v>
      </c>
      <c r="B7" s="298" t="str">
        <f>PRAÇA!B7</f>
        <v>RUA TOPÁZIO, QUADRA 07, SETOR III</v>
      </c>
      <c r="C7" s="289"/>
    </row>
    <row r="8" spans="1:4">
      <c r="A8" s="287" t="s">
        <v>7</v>
      </c>
      <c r="B8" s="299" t="str">
        <f>PRAÇA!B8</f>
        <v>PRAÇA 10.680,32 M²</v>
      </c>
      <c r="C8" s="290"/>
    </row>
    <row r="9" spans="1:4">
      <c r="A9" s="287" t="s">
        <v>8</v>
      </c>
      <c r="B9" s="298" t="str">
        <f>PRAÇA!B9</f>
        <v>MUNICÍPIO DE NOVO MUNDO - MT</v>
      </c>
      <c r="C9" s="300"/>
    </row>
    <row r="10" spans="1:4" ht="15.75" thickBot="1">
      <c r="A10" s="288" t="s">
        <v>10</v>
      </c>
      <c r="B10" s="301" t="str">
        <f>PRAÇA!B10</f>
        <v>01.614.517/0001-33</v>
      </c>
      <c r="C10" s="291"/>
    </row>
    <row r="11" spans="1:4" ht="15.75" thickBot="1">
      <c r="A11" s="302" t="s">
        <v>300</v>
      </c>
      <c r="B11" s="303"/>
      <c r="C11" s="304"/>
    </row>
    <row r="12" spans="1:4">
      <c r="A12" s="305">
        <v>1</v>
      </c>
      <c r="B12" s="306" t="s">
        <v>322</v>
      </c>
      <c r="C12" s="307" t="s">
        <v>323</v>
      </c>
      <c r="D12" s="1"/>
    </row>
    <row r="13" spans="1:4">
      <c r="A13" s="308"/>
      <c r="B13" s="309" t="s">
        <v>342</v>
      </c>
      <c r="C13" s="310">
        <v>80</v>
      </c>
      <c r="D13" s="1"/>
    </row>
    <row r="14" spans="1:4" ht="15" customHeight="1">
      <c r="A14" s="308"/>
      <c r="B14" s="309" t="s">
        <v>324</v>
      </c>
      <c r="C14" s="310">
        <v>90</v>
      </c>
      <c r="D14" s="1"/>
    </row>
    <row r="15" spans="1:4" ht="19.5" customHeight="1" thickBot="1">
      <c r="A15" s="311"/>
      <c r="B15" s="312" t="s">
        <v>325</v>
      </c>
      <c r="C15" s="313">
        <v>50</v>
      </c>
      <c r="D15" s="1"/>
    </row>
    <row r="16" spans="1:4" ht="15.75" thickBot="1">
      <c r="A16" s="314"/>
      <c r="B16" s="315" t="s">
        <v>326</v>
      </c>
      <c r="C16" s="316">
        <f>TRUNC((C13+C14+C15)/3,2)</f>
        <v>73.33</v>
      </c>
      <c r="D16" s="1"/>
    </row>
    <row r="17" spans="1:4">
      <c r="A17" s="317">
        <v>2</v>
      </c>
      <c r="B17" s="318" t="s">
        <v>327</v>
      </c>
      <c r="C17" s="319" t="s">
        <v>323</v>
      </c>
      <c r="D17" s="1"/>
    </row>
    <row r="18" spans="1:4">
      <c r="A18" s="308"/>
      <c r="B18" s="309" t="s">
        <v>342</v>
      </c>
      <c r="C18" s="310">
        <v>200</v>
      </c>
      <c r="D18" s="1"/>
    </row>
    <row r="19" spans="1:4" ht="16.5" customHeight="1">
      <c r="A19" s="308"/>
      <c r="B19" s="309" t="s">
        <v>324</v>
      </c>
      <c r="C19" s="310">
        <v>280</v>
      </c>
      <c r="D19" s="1"/>
    </row>
    <row r="20" spans="1:4" ht="19.5" customHeight="1" thickBot="1">
      <c r="A20" s="311"/>
      <c r="B20" s="312" t="s">
        <v>325</v>
      </c>
      <c r="C20" s="313">
        <v>200</v>
      </c>
      <c r="D20" s="1"/>
    </row>
    <row r="21" spans="1:4" ht="15.75" thickBot="1">
      <c r="A21" s="314"/>
      <c r="B21" s="315" t="s">
        <v>326</v>
      </c>
      <c r="C21" s="316">
        <f>TRUNC((C18+C19+C20)/3,2)</f>
        <v>226.66</v>
      </c>
      <c r="D21" s="1"/>
    </row>
    <row r="22" spans="1:4">
      <c r="A22" s="317">
        <v>3</v>
      </c>
      <c r="B22" s="318" t="s">
        <v>328</v>
      </c>
      <c r="C22" s="319" t="s">
        <v>323</v>
      </c>
      <c r="D22" s="1"/>
    </row>
    <row r="23" spans="1:4">
      <c r="A23" s="308"/>
      <c r="B23" s="309" t="s">
        <v>342</v>
      </c>
      <c r="C23" s="310">
        <v>250</v>
      </c>
      <c r="D23" s="1"/>
    </row>
    <row r="24" spans="1:4" ht="17.25" customHeight="1">
      <c r="A24" s="308"/>
      <c r="B24" s="309" t="s">
        <v>324</v>
      </c>
      <c r="C24" s="310">
        <v>320</v>
      </c>
      <c r="D24" s="1"/>
    </row>
    <row r="25" spans="1:4" ht="20.25" customHeight="1" thickBot="1">
      <c r="A25" s="311"/>
      <c r="B25" s="312" t="s">
        <v>325</v>
      </c>
      <c r="C25" s="313">
        <v>230</v>
      </c>
      <c r="D25" s="1"/>
    </row>
    <row r="26" spans="1:4" ht="15.75" thickBot="1">
      <c r="A26" s="314"/>
      <c r="B26" s="315" t="s">
        <v>326</v>
      </c>
      <c r="C26" s="316">
        <f>TRUNC((C23+C24+C25)/3,2)</f>
        <v>266.66000000000003</v>
      </c>
      <c r="D26" s="1"/>
    </row>
    <row r="27" spans="1:4">
      <c r="A27" s="317">
        <v>4</v>
      </c>
      <c r="B27" s="318" t="s">
        <v>329</v>
      </c>
      <c r="C27" s="319" t="s">
        <v>323</v>
      </c>
      <c r="D27" s="1"/>
    </row>
    <row r="28" spans="1:4">
      <c r="A28" s="308"/>
      <c r="B28" s="309" t="s">
        <v>342</v>
      </c>
      <c r="C28" s="310">
        <v>420</v>
      </c>
      <c r="D28" s="1"/>
    </row>
    <row r="29" spans="1:4" ht="15" customHeight="1">
      <c r="A29" s="308"/>
      <c r="B29" s="309" t="s">
        <v>324</v>
      </c>
      <c r="C29" s="310">
        <v>500</v>
      </c>
      <c r="D29" s="1"/>
    </row>
    <row r="30" spans="1:4" ht="15.75" thickBot="1">
      <c r="A30" s="311"/>
      <c r="B30" s="312" t="s">
        <v>325</v>
      </c>
      <c r="C30" s="313">
        <v>500</v>
      </c>
      <c r="D30" s="1"/>
    </row>
    <row r="31" spans="1:4" ht="15.75" thickBot="1">
      <c r="A31" s="314"/>
      <c r="B31" s="315" t="s">
        <v>326</v>
      </c>
      <c r="C31" s="316">
        <f>TRUNC((C28+C29+C30)/3,2)</f>
        <v>473.33</v>
      </c>
      <c r="D31" s="1"/>
    </row>
    <row r="32" spans="1:4">
      <c r="A32" s="317">
        <v>5</v>
      </c>
      <c r="B32" s="318" t="s">
        <v>330</v>
      </c>
      <c r="C32" s="319" t="s">
        <v>323</v>
      </c>
      <c r="D32" s="1"/>
    </row>
    <row r="33" spans="1:4">
      <c r="A33" s="308"/>
      <c r="B33" s="309" t="s">
        <v>342</v>
      </c>
      <c r="C33" s="310">
        <v>20</v>
      </c>
      <c r="D33" s="1"/>
    </row>
    <row r="34" spans="1:4" ht="15.75" customHeight="1">
      <c r="A34" s="308"/>
      <c r="B34" s="309" t="s">
        <v>324</v>
      </c>
      <c r="C34" s="310">
        <v>10</v>
      </c>
      <c r="D34" s="1"/>
    </row>
    <row r="35" spans="1:4" ht="15.75" thickBot="1">
      <c r="A35" s="311"/>
      <c r="B35" s="312" t="s">
        <v>325</v>
      </c>
      <c r="C35" s="313">
        <v>80</v>
      </c>
      <c r="D35" s="1"/>
    </row>
    <row r="36" spans="1:4" ht="15.75" thickBot="1">
      <c r="A36" s="314"/>
      <c r="B36" s="315" t="s">
        <v>326</v>
      </c>
      <c r="C36" s="316">
        <f>TRUNC((C33+C34+C35)/3,2)</f>
        <v>36.659999999999997</v>
      </c>
      <c r="D36" s="1"/>
    </row>
    <row r="37" spans="1:4">
      <c r="A37" s="317">
        <v>6</v>
      </c>
      <c r="B37" s="318" t="s">
        <v>332</v>
      </c>
      <c r="C37" s="319" t="s">
        <v>323</v>
      </c>
      <c r="D37" s="1"/>
    </row>
    <row r="38" spans="1:4">
      <c r="A38" s="308"/>
      <c r="B38" s="309" t="s">
        <v>342</v>
      </c>
      <c r="C38" s="310">
        <v>15</v>
      </c>
      <c r="D38" s="1"/>
    </row>
    <row r="39" spans="1:4" ht="17.25" customHeight="1">
      <c r="A39" s="308"/>
      <c r="B39" s="309" t="s">
        <v>324</v>
      </c>
      <c r="C39" s="310">
        <v>10</v>
      </c>
      <c r="D39" s="1"/>
    </row>
    <row r="40" spans="1:4" ht="17.25" customHeight="1" thickBot="1">
      <c r="A40" s="311"/>
      <c r="B40" s="312" t="s">
        <v>325</v>
      </c>
      <c r="C40" s="313">
        <v>8</v>
      </c>
      <c r="D40" s="1"/>
    </row>
    <row r="41" spans="1:4" ht="15.75" thickBot="1">
      <c r="A41" s="314"/>
      <c r="B41" s="315" t="s">
        <v>326</v>
      </c>
      <c r="C41" s="320">
        <f>TRUNC((C38+C39+C40)/3,2)</f>
        <v>11</v>
      </c>
      <c r="D41" s="1"/>
    </row>
    <row r="42" spans="1:4">
      <c r="A42" s="317">
        <v>7</v>
      </c>
      <c r="B42" s="318" t="s">
        <v>331</v>
      </c>
      <c r="C42" s="319" t="s">
        <v>323</v>
      </c>
      <c r="D42" s="1"/>
    </row>
    <row r="43" spans="1:4">
      <c r="A43" s="308"/>
      <c r="B43" s="309" t="s">
        <v>342</v>
      </c>
      <c r="C43" s="310">
        <v>12</v>
      </c>
      <c r="D43" s="1"/>
    </row>
    <row r="44" spans="1:4" ht="15" customHeight="1">
      <c r="A44" s="308"/>
      <c r="B44" s="309" t="s">
        <v>324</v>
      </c>
      <c r="C44" s="310">
        <v>8</v>
      </c>
      <c r="D44" s="1"/>
    </row>
    <row r="45" spans="1:4" ht="15.75" thickBot="1">
      <c r="A45" s="311"/>
      <c r="B45" s="312" t="s">
        <v>325</v>
      </c>
      <c r="C45" s="313">
        <v>8</v>
      </c>
    </row>
    <row r="46" spans="1:4" ht="15.75" thickBot="1">
      <c r="A46" s="314"/>
      <c r="B46" s="315" t="s">
        <v>326</v>
      </c>
      <c r="C46" s="316">
        <f>TRUNC((C43+C44+C45)/3,2)</f>
        <v>9.33</v>
      </c>
    </row>
    <row r="47" spans="1:4">
      <c r="A47" s="317">
        <v>8</v>
      </c>
      <c r="B47" s="318" t="s">
        <v>341</v>
      </c>
      <c r="C47" s="319" t="s">
        <v>323</v>
      </c>
    </row>
    <row r="48" spans="1:4">
      <c r="A48" s="308"/>
      <c r="B48" s="309" t="s">
        <v>342</v>
      </c>
      <c r="C48" s="310">
        <v>250</v>
      </c>
    </row>
    <row r="49" spans="1:3" ht="17.25" customHeight="1">
      <c r="A49" s="308"/>
      <c r="B49" s="309" t="s">
        <v>324</v>
      </c>
      <c r="C49" s="310">
        <v>190</v>
      </c>
    </row>
    <row r="50" spans="1:3" ht="15.75" thickBot="1">
      <c r="A50" s="311"/>
      <c r="B50" s="312" t="s">
        <v>325</v>
      </c>
      <c r="C50" s="313">
        <v>130</v>
      </c>
    </row>
    <row r="51" spans="1:3" ht="15.75" thickBot="1">
      <c r="A51" s="314"/>
      <c r="B51" s="315" t="s">
        <v>326</v>
      </c>
      <c r="C51" s="320">
        <f>TRUNC((C48+C49+C50)/3,2)</f>
        <v>190</v>
      </c>
    </row>
    <row r="52" spans="1:3">
      <c r="A52" s="321"/>
      <c r="B52" s="321"/>
      <c r="C52" s="321"/>
    </row>
    <row r="53" spans="1:3">
      <c r="A53" s="321"/>
      <c r="B53" s="321"/>
      <c r="C53" s="321"/>
    </row>
    <row r="54" spans="1:3">
      <c r="A54" s="322" t="s">
        <v>35</v>
      </c>
      <c r="B54" s="322" t="s">
        <v>36</v>
      </c>
      <c r="C54" s="321"/>
    </row>
    <row r="55" spans="1:3">
      <c r="A55" s="322"/>
      <c r="B55" s="322" t="s">
        <v>37</v>
      </c>
      <c r="C55" s="321"/>
    </row>
    <row r="56" spans="1:3">
      <c r="A56" s="323"/>
      <c r="B56" s="323"/>
      <c r="C56" s="323"/>
    </row>
  </sheetData>
  <mergeCells count="1">
    <mergeCell ref="C1:C5"/>
  </mergeCells>
  <pageMargins left="0.51181102362204722" right="0.51181102362204722" top="0.78740157480314965" bottom="0.78740157480314965" header="0.31496062992125984" footer="0.31496062992125984"/>
  <pageSetup paperSize="9" scale="7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40"/>
  <sheetViews>
    <sheetView topLeftCell="A37" workbookViewId="0">
      <selection activeCell="A40" sqref="A1:C40"/>
    </sheetView>
  </sheetViews>
  <sheetFormatPr defaultColWidth="9" defaultRowHeight="15"/>
  <cols>
    <col min="1" max="1" width="17.42578125" customWidth="1"/>
    <col min="2" max="2" width="71.7109375" customWidth="1"/>
    <col min="3" max="3" width="32.5703125" customWidth="1"/>
    <col min="4" max="4" width="10.140625" customWidth="1"/>
  </cols>
  <sheetData>
    <row r="1" spans="1:7" ht="14.45" customHeight="1">
      <c r="A1" s="26"/>
      <c r="B1" s="333" t="s">
        <v>0</v>
      </c>
      <c r="C1" s="398" t="s">
        <v>47</v>
      </c>
    </row>
    <row r="2" spans="1:7" ht="14.45" customHeight="1">
      <c r="A2" s="27"/>
      <c r="B2" s="334"/>
      <c r="C2" s="399"/>
    </row>
    <row r="3" spans="1:7" ht="21.6" customHeight="1">
      <c r="A3" s="27"/>
      <c r="B3" s="2" t="s">
        <v>2</v>
      </c>
      <c r="C3" s="399"/>
    </row>
    <row r="4" spans="1:7">
      <c r="A4" s="27"/>
      <c r="B4" s="3" t="s">
        <v>3</v>
      </c>
      <c r="C4" s="399"/>
    </row>
    <row r="5" spans="1:7">
      <c r="A5" s="67"/>
      <c r="B5" s="4" t="s">
        <v>4</v>
      </c>
      <c r="C5" s="400"/>
    </row>
    <row r="6" spans="1:7">
      <c r="A6" s="6" t="s">
        <v>5</v>
      </c>
      <c r="B6" s="29" t="str">
        <f>PRAÇA!B6</f>
        <v>REVITALIZAÇÃO DA PRAÇA MUNICIPAL</v>
      </c>
      <c r="C6" s="8"/>
    </row>
    <row r="7" spans="1:7">
      <c r="A7" s="9" t="s">
        <v>6</v>
      </c>
      <c r="B7" s="10" t="str">
        <f>PRAÇA!B7</f>
        <v>RUA TOPÁZIO, QUADRA 07, SETOR III</v>
      </c>
      <c r="C7" s="11"/>
    </row>
    <row r="8" spans="1:7">
      <c r="A8" s="9" t="s">
        <v>7</v>
      </c>
      <c r="B8" s="12" t="str">
        <f>PRAÇA!B8</f>
        <v>PRAÇA 10.680,32 M²</v>
      </c>
      <c r="C8" s="11"/>
    </row>
    <row r="9" spans="1:7">
      <c r="A9" s="9" t="s">
        <v>8</v>
      </c>
      <c r="B9" s="10" t="str">
        <f>PRAÇA!B9</f>
        <v>MUNICÍPIO DE NOVO MUNDO - MT</v>
      </c>
      <c r="C9" s="13"/>
    </row>
    <row r="10" spans="1:7">
      <c r="A10" s="14" t="s">
        <v>10</v>
      </c>
      <c r="B10" s="15" t="str">
        <f>PRAÇA!B10</f>
        <v>01.614.517/0001-33</v>
      </c>
      <c r="C10" s="5"/>
    </row>
    <row r="11" spans="1:7">
      <c r="A11" s="361" t="str">
        <f>PRAÇA!A11:G11</f>
        <v xml:space="preserve">PLANILHA ORÇAMENTÁRIA </v>
      </c>
      <c r="B11" s="362"/>
      <c r="C11" s="363"/>
    </row>
    <row r="12" spans="1:7">
      <c r="A12" s="86" t="s">
        <v>14</v>
      </c>
      <c r="B12" s="87" t="s">
        <v>15</v>
      </c>
      <c r="C12" s="88" t="s">
        <v>48</v>
      </c>
    </row>
    <row r="13" spans="1:7">
      <c r="A13" s="73">
        <v>1</v>
      </c>
      <c r="B13" s="74" t="str">
        <f>PRAÇA!B14</f>
        <v xml:space="preserve">SERVIÇOS PRELIMINARES </v>
      </c>
      <c r="C13" s="89">
        <f>PRAÇA!G19</f>
        <v>20038.63</v>
      </c>
    </row>
    <row r="14" spans="1:7">
      <c r="A14" s="73"/>
      <c r="B14" s="74"/>
      <c r="C14" s="89"/>
    </row>
    <row r="15" spans="1:7">
      <c r="A15" s="77">
        <v>2</v>
      </c>
      <c r="B15" s="78" t="str">
        <f>PRAÇA!B20</f>
        <v>ADMINISTRAÇÃO DE OBRA</v>
      </c>
      <c r="C15" s="89">
        <f>PRAÇA!G23</f>
        <v>34480</v>
      </c>
      <c r="G15" t="s">
        <v>21</v>
      </c>
    </row>
    <row r="16" spans="1:7">
      <c r="A16" s="80"/>
      <c r="B16" s="78"/>
      <c r="C16" s="89"/>
    </row>
    <row r="17" spans="1:8">
      <c r="A17" s="80">
        <v>3</v>
      </c>
      <c r="B17" s="78" t="str">
        <f>PRAÇA!B24</f>
        <v>DEMOLIÇÕES E RETIRADAS</v>
      </c>
      <c r="C17" s="89">
        <f>PRAÇA!G31</f>
        <v>27902.070000000003</v>
      </c>
    </row>
    <row r="18" spans="1:8">
      <c r="A18" s="80"/>
      <c r="B18" s="78"/>
      <c r="C18" s="89"/>
    </row>
    <row r="19" spans="1:8">
      <c r="A19" s="80">
        <v>4</v>
      </c>
      <c r="B19" s="78" t="str">
        <f>PRAÇA!B32</f>
        <v>MOVIMENTO DOS SOLOS</v>
      </c>
      <c r="C19" s="89">
        <f>PRAÇA!G37</f>
        <v>9864.18</v>
      </c>
      <c r="H19" s="261" t="s">
        <v>21</v>
      </c>
    </row>
    <row r="20" spans="1:8">
      <c r="A20" s="80"/>
      <c r="B20" s="78"/>
      <c r="C20" s="89"/>
    </row>
    <row r="21" spans="1:8">
      <c r="A21" s="80">
        <v>5</v>
      </c>
      <c r="B21" s="78" t="str">
        <f>PRAÇA!B38</f>
        <v>ALVENARIA E CALÇADAS</v>
      </c>
      <c r="C21" s="89">
        <f>PRAÇA!G48</f>
        <v>44684.22</v>
      </c>
    </row>
    <row r="22" spans="1:8">
      <c r="A22" s="80"/>
      <c r="B22" s="78"/>
      <c r="C22" s="89"/>
    </row>
    <row r="23" spans="1:8">
      <c r="A23" s="80">
        <v>6</v>
      </c>
      <c r="B23" s="78" t="str">
        <f>PRAÇA!B49</f>
        <v>PISO</v>
      </c>
      <c r="C23" s="89">
        <f>PRAÇA!G52</f>
        <v>104138.47</v>
      </c>
    </row>
    <row r="24" spans="1:8">
      <c r="A24" s="80"/>
      <c r="B24" s="78"/>
      <c r="C24" s="89"/>
    </row>
    <row r="25" spans="1:8">
      <c r="A25" s="80">
        <v>7</v>
      </c>
      <c r="B25" s="78" t="str">
        <f>PRAÇA!B53</f>
        <v>INSTALAÇÕES ELÉTRICAS</v>
      </c>
      <c r="C25" s="89">
        <f>PRAÇA!G69</f>
        <v>105797.27999999998</v>
      </c>
    </row>
    <row r="26" spans="1:8">
      <c r="A26" s="80"/>
      <c r="B26" s="78"/>
      <c r="C26" s="89"/>
    </row>
    <row r="27" spans="1:8">
      <c r="A27" s="80">
        <v>8</v>
      </c>
      <c r="B27" s="78" t="str">
        <f>PRAÇA!B70</f>
        <v>PAISAGISMO</v>
      </c>
      <c r="C27" s="89">
        <f>PRAÇA!G82</f>
        <v>102300.92000000001</v>
      </c>
    </row>
    <row r="28" spans="1:8">
      <c r="A28" s="80"/>
      <c r="B28" s="78"/>
      <c r="C28" s="89"/>
    </row>
    <row r="29" spans="1:8">
      <c r="A29" s="80">
        <v>9</v>
      </c>
      <c r="B29" s="134" t="str">
        <f>PRAÇA!B83</f>
        <v>PERGOLADO</v>
      </c>
      <c r="C29" s="89">
        <f>PRAÇA!G87</f>
        <v>35376.18</v>
      </c>
    </row>
    <row r="30" spans="1:8">
      <c r="A30" s="80"/>
      <c r="B30" s="78"/>
      <c r="C30" s="89"/>
    </row>
    <row r="31" spans="1:8">
      <c r="A31" s="80">
        <v>10</v>
      </c>
      <c r="B31" s="81" t="str">
        <f>PRAÇA!B88</f>
        <v>SERVIÇOS COMPLEMENTARES</v>
      </c>
      <c r="C31" s="89">
        <f>PRAÇA!G90</f>
        <v>2435.0500000000002</v>
      </c>
    </row>
    <row r="32" spans="1:8">
      <c r="A32" s="80"/>
      <c r="B32" s="81"/>
      <c r="C32" s="89"/>
    </row>
    <row r="33" spans="1:3">
      <c r="A33" s="80">
        <v>11</v>
      </c>
      <c r="B33" s="78" t="str">
        <f>PRAÇA!B91</f>
        <v>LIMPEZA DE OBRA</v>
      </c>
      <c r="C33" s="89">
        <f>PRAÇA!G93</f>
        <v>9840.2999999999993</v>
      </c>
    </row>
    <row r="34" spans="1:3" ht="15.75" thickBot="1">
      <c r="A34" s="80"/>
      <c r="B34" s="78"/>
      <c r="C34" s="89"/>
    </row>
    <row r="35" spans="1:3">
      <c r="A35" s="393" t="s">
        <v>34</v>
      </c>
      <c r="B35" s="394"/>
      <c r="C35" s="90">
        <f>SUM(C13:C34)</f>
        <v>496857.3</v>
      </c>
    </row>
    <row r="36" spans="1:3">
      <c r="A36" s="395" t="str">
        <f>PRAÇA!A95:G95</f>
        <v>VALOR POR EXTENSO: QUATROCENTOS E NOVENTA E SEIS MIL, OITOCENTOS E CINQUENTA E SETE REAIS E TRINTA CENTAVOS</v>
      </c>
      <c r="B36" s="396"/>
      <c r="C36" s="397"/>
    </row>
    <row r="39" spans="1:3">
      <c r="A39" s="62" t="s">
        <v>35</v>
      </c>
      <c r="B39" s="62" t="s">
        <v>36</v>
      </c>
    </row>
    <row r="40" spans="1:3">
      <c r="A40" s="62"/>
      <c r="B40" s="62" t="s">
        <v>37</v>
      </c>
    </row>
  </sheetData>
  <mergeCells count="5">
    <mergeCell ref="A11:C11"/>
    <mergeCell ref="A35:B35"/>
    <mergeCell ref="A36:C36"/>
    <mergeCell ref="B1:B2"/>
    <mergeCell ref="C1:C5"/>
  </mergeCells>
  <pageMargins left="0.511811023622047" right="0.511811023622047" top="0.78740157480314998" bottom="0.78740157480314998" header="0.31496062992126" footer="0.31496062992126"/>
  <pageSetup paperSize="9" scale="55" fitToHeight="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38"/>
  <sheetViews>
    <sheetView workbookViewId="0">
      <selection activeCell="K17" sqref="K17"/>
    </sheetView>
  </sheetViews>
  <sheetFormatPr defaultColWidth="9" defaultRowHeight="15"/>
  <cols>
    <col min="1" max="1" width="17.42578125" customWidth="1"/>
    <col min="2" max="2" width="65.7109375" customWidth="1"/>
    <col min="3" max="3" width="13.85546875" customWidth="1"/>
    <col min="4" max="4" width="19.140625" customWidth="1"/>
    <col min="5" max="5" width="12.42578125" customWidth="1"/>
    <col min="6" max="6" width="13.140625" customWidth="1"/>
  </cols>
  <sheetData>
    <row r="1" spans="1:14" ht="14.45" customHeight="1">
      <c r="A1" s="26"/>
      <c r="B1" s="333" t="s">
        <v>0</v>
      </c>
      <c r="C1" s="335" t="s">
        <v>49</v>
      </c>
      <c r="D1" s="336"/>
      <c r="E1" s="336"/>
      <c r="F1" s="337"/>
    </row>
    <row r="2" spans="1:14" ht="14.45" customHeight="1">
      <c r="A2" s="27"/>
      <c r="B2" s="334"/>
      <c r="C2" s="338"/>
      <c r="D2" s="339"/>
      <c r="E2" s="339"/>
      <c r="F2" s="340"/>
    </row>
    <row r="3" spans="1:14" ht="21.6" customHeight="1">
      <c r="A3" s="27"/>
      <c r="B3" s="2" t="s">
        <v>2</v>
      </c>
      <c r="C3" s="338"/>
      <c r="D3" s="339"/>
      <c r="E3" s="339"/>
      <c r="F3" s="340"/>
    </row>
    <row r="4" spans="1:14" ht="14.45" customHeight="1">
      <c r="A4" s="27"/>
      <c r="B4" s="3" t="s">
        <v>3</v>
      </c>
      <c r="C4" s="338"/>
      <c r="D4" s="339"/>
      <c r="E4" s="339"/>
      <c r="F4" s="340"/>
    </row>
    <row r="5" spans="1:14" ht="15" customHeight="1">
      <c r="A5" s="67"/>
      <c r="B5" s="4" t="s">
        <v>4</v>
      </c>
      <c r="C5" s="341"/>
      <c r="D5" s="342"/>
      <c r="E5" s="342"/>
      <c r="F5" s="343"/>
    </row>
    <row r="6" spans="1:14">
      <c r="A6" s="6" t="s">
        <v>5</v>
      </c>
      <c r="B6" s="29" t="str">
        <f>PRAÇA!B6</f>
        <v>REVITALIZAÇÃO DA PRAÇA MUNICIPAL</v>
      </c>
      <c r="C6" s="68"/>
      <c r="F6" s="13"/>
    </row>
    <row r="7" spans="1:14">
      <c r="A7" s="9" t="s">
        <v>6</v>
      </c>
      <c r="B7" s="10" t="str">
        <f>PRAÇA!B7</f>
        <v>RUA TOPÁZIO, QUADRA 07, SETOR III</v>
      </c>
      <c r="C7" s="32"/>
      <c r="F7" s="13"/>
    </row>
    <row r="8" spans="1:14">
      <c r="A8" s="9" t="s">
        <v>7</v>
      </c>
      <c r="B8" s="12" t="str">
        <f>PRAÇA!B8</f>
        <v>PRAÇA 10.680,32 M²</v>
      </c>
      <c r="C8" s="32"/>
      <c r="F8" s="13"/>
      <c r="N8" t="s">
        <v>21</v>
      </c>
    </row>
    <row r="9" spans="1:14">
      <c r="A9" s="9" t="s">
        <v>8</v>
      </c>
      <c r="B9" s="10" t="str">
        <f>PRAÇA!B9</f>
        <v>MUNICÍPIO DE NOVO MUNDO - MT</v>
      </c>
      <c r="F9" s="13"/>
    </row>
    <row r="10" spans="1:14" ht="15.75" thickBot="1">
      <c r="A10" s="14" t="s">
        <v>10</v>
      </c>
      <c r="B10" s="15" t="str">
        <f>PRAÇA!B10</f>
        <v>01.614.517/0001-33</v>
      </c>
      <c r="C10" s="28"/>
      <c r="F10" s="13"/>
    </row>
    <row r="11" spans="1:14" ht="15.75" thickBot="1">
      <c r="A11" s="238" t="s">
        <v>14</v>
      </c>
      <c r="B11" s="229" t="s">
        <v>15</v>
      </c>
      <c r="C11" s="401" t="s">
        <v>50</v>
      </c>
      <c r="D11" s="401"/>
      <c r="E11" s="402" t="s">
        <v>51</v>
      </c>
      <c r="F11" s="403"/>
    </row>
    <row r="12" spans="1:14" ht="15.75" thickBot="1">
      <c r="A12" s="69"/>
      <c r="B12" s="237"/>
      <c r="C12" s="228" t="s">
        <v>52</v>
      </c>
      <c r="D12" s="70" t="s">
        <v>53</v>
      </c>
      <c r="E12" s="228" t="s">
        <v>54</v>
      </c>
      <c r="F12" s="70" t="s">
        <v>55</v>
      </c>
    </row>
    <row r="13" spans="1:14">
      <c r="A13" s="71">
        <v>1</v>
      </c>
      <c r="B13" s="234" t="str">
        <f>PRAÇA!B14</f>
        <v xml:space="preserve">SERVIÇOS PRELIMINARES </v>
      </c>
      <c r="C13" s="235">
        <f>PRAÇA!G19</f>
        <v>20038.63</v>
      </c>
      <c r="D13" s="232">
        <f>C13/$C$34</f>
        <v>4.0330754927018285E-2</v>
      </c>
      <c r="E13" s="72">
        <v>1</v>
      </c>
      <c r="F13" s="236">
        <f>C13*E13</f>
        <v>20038.63</v>
      </c>
    </row>
    <row r="14" spans="1:14">
      <c r="A14" s="73"/>
      <c r="B14" s="74"/>
      <c r="C14" s="117"/>
      <c r="D14" s="232"/>
      <c r="E14" s="72"/>
      <c r="F14" s="76"/>
    </row>
    <row r="15" spans="1:14">
      <c r="A15" s="77">
        <v>2</v>
      </c>
      <c r="B15" s="78" t="str">
        <f>PRAÇA!B20</f>
        <v>ADMINISTRAÇÃO DE OBRA</v>
      </c>
      <c r="C15" s="117">
        <f>PRAÇA!G23</f>
        <v>34480</v>
      </c>
      <c r="D15" s="232">
        <f>C15/$C$34</f>
        <v>6.9396182767164735E-2</v>
      </c>
      <c r="E15" s="72">
        <v>1</v>
      </c>
      <c r="F15" s="79">
        <f>C15*E15</f>
        <v>34480</v>
      </c>
      <c r="G15" t="s">
        <v>21</v>
      </c>
    </row>
    <row r="16" spans="1:14">
      <c r="A16" s="77"/>
      <c r="B16" s="78"/>
      <c r="C16" s="117"/>
      <c r="D16" s="232"/>
      <c r="E16" s="72"/>
      <c r="F16" s="79"/>
    </row>
    <row r="17" spans="1:6">
      <c r="A17" s="80">
        <v>3</v>
      </c>
      <c r="B17" s="78" t="str">
        <f>PRAÇA!B24</f>
        <v>DEMOLIÇÕES E RETIRADAS</v>
      </c>
      <c r="C17" s="117">
        <f>PRAÇA!G31</f>
        <v>27902.070000000003</v>
      </c>
      <c r="D17" s="232">
        <f>C17/$C$34</f>
        <v>5.6157109898556393E-2</v>
      </c>
      <c r="E17" s="72">
        <v>1</v>
      </c>
      <c r="F17" s="79">
        <f t="shared" ref="F17:F33" si="0">C17*E17</f>
        <v>27902.070000000003</v>
      </c>
    </row>
    <row r="18" spans="1:6">
      <c r="A18" s="80"/>
      <c r="B18" s="78"/>
      <c r="C18" s="117"/>
      <c r="D18" s="232"/>
      <c r="E18" s="72"/>
      <c r="F18" s="79"/>
    </row>
    <row r="19" spans="1:6">
      <c r="A19" s="80">
        <v>4</v>
      </c>
      <c r="B19" s="78" t="str">
        <f>PRAÇA!B32</f>
        <v>MOVIMENTO DOS SOLOS</v>
      </c>
      <c r="C19" s="117">
        <f>PRAÇA!G37</f>
        <v>9864.18</v>
      </c>
      <c r="D19" s="232">
        <f>C19/$C$34</f>
        <v>1.9853144957314706E-2</v>
      </c>
      <c r="E19" s="72">
        <v>1</v>
      </c>
      <c r="F19" s="79">
        <f t="shared" si="0"/>
        <v>9864.18</v>
      </c>
    </row>
    <row r="20" spans="1:6">
      <c r="A20" s="80"/>
      <c r="B20" s="78"/>
      <c r="C20" s="117"/>
      <c r="D20" s="232"/>
      <c r="E20" s="72"/>
      <c r="F20" s="79"/>
    </row>
    <row r="21" spans="1:6">
      <c r="A21" s="80">
        <v>5</v>
      </c>
      <c r="B21" s="78" t="str">
        <f>PRAÇA!B38</f>
        <v>ALVENARIA E CALÇADAS</v>
      </c>
      <c r="C21" s="117">
        <f>PRAÇA!G48</f>
        <v>44684.22</v>
      </c>
      <c r="D21" s="232">
        <f>C21/$C$34</f>
        <v>8.9933709336664683E-2</v>
      </c>
      <c r="E21" s="72">
        <v>1</v>
      </c>
      <c r="F21" s="79">
        <f t="shared" si="0"/>
        <v>44684.22</v>
      </c>
    </row>
    <row r="22" spans="1:6">
      <c r="A22" s="80"/>
      <c r="B22" s="78"/>
      <c r="C22" s="117"/>
      <c r="D22" s="232"/>
      <c r="E22" s="72"/>
      <c r="F22" s="79"/>
    </row>
    <row r="23" spans="1:6">
      <c r="A23" s="80">
        <v>6</v>
      </c>
      <c r="B23" s="78" t="str">
        <f>PRAÇA!B49</f>
        <v>PISO</v>
      </c>
      <c r="C23" s="117">
        <f>PRAÇA!G52</f>
        <v>104138.47</v>
      </c>
      <c r="D23" s="232">
        <f>C23/$C$34</f>
        <v>0.20959432416510737</v>
      </c>
      <c r="E23" s="72">
        <v>1</v>
      </c>
      <c r="F23" s="79">
        <f t="shared" si="0"/>
        <v>104138.47</v>
      </c>
    </row>
    <row r="24" spans="1:6">
      <c r="A24" s="80"/>
      <c r="B24" s="78"/>
      <c r="C24" s="117"/>
      <c r="D24" s="233" t="s">
        <v>21</v>
      </c>
      <c r="E24" s="72"/>
      <c r="F24" s="79"/>
    </row>
    <row r="25" spans="1:6">
      <c r="A25" s="80">
        <v>7</v>
      </c>
      <c r="B25" s="78" t="str">
        <f>PRAÇA!B53</f>
        <v>INSTALAÇÕES ELÉTRICAS</v>
      </c>
      <c r="C25" s="117">
        <f>PRAÇA!G69</f>
        <v>105797.27999999998</v>
      </c>
      <c r="D25" s="232">
        <f>C25/$C$34</f>
        <v>0.21293292862960853</v>
      </c>
      <c r="E25" s="72">
        <v>1</v>
      </c>
      <c r="F25" s="79">
        <f t="shared" si="0"/>
        <v>105797.27999999998</v>
      </c>
    </row>
    <row r="26" spans="1:6">
      <c r="A26" s="80"/>
      <c r="B26" s="78"/>
      <c r="C26" s="117"/>
      <c r="D26" s="232"/>
      <c r="E26" s="72"/>
      <c r="F26" s="79"/>
    </row>
    <row r="27" spans="1:6">
      <c r="A27" s="80">
        <v>8</v>
      </c>
      <c r="B27" s="78" t="str">
        <f>PRAÇA!B70</f>
        <v>PAISAGISMO</v>
      </c>
      <c r="C27" s="117">
        <f>PRAÇA!G82</f>
        <v>102300.92000000001</v>
      </c>
      <c r="D27" s="232">
        <f>C27/$C$34</f>
        <v>0.20589597858379058</v>
      </c>
      <c r="E27" s="72">
        <v>1</v>
      </c>
      <c r="F27" s="79">
        <f t="shared" si="0"/>
        <v>102300.92000000001</v>
      </c>
    </row>
    <row r="28" spans="1:6">
      <c r="A28" s="80"/>
      <c r="B28" s="78"/>
      <c r="C28" s="117"/>
      <c r="D28" s="232"/>
      <c r="E28" s="72"/>
      <c r="F28" s="79"/>
    </row>
    <row r="29" spans="1:6">
      <c r="A29" s="80">
        <v>9</v>
      </c>
      <c r="B29" s="134" t="str">
        <f>PRAÇA!B83</f>
        <v>PERGOLADO</v>
      </c>
      <c r="C29" s="117">
        <f>PRAÇA!G87</f>
        <v>35376.18</v>
      </c>
      <c r="D29" s="232">
        <f>C29/$C$34</f>
        <v>7.119987972401734E-2</v>
      </c>
      <c r="E29" s="72">
        <v>1</v>
      </c>
      <c r="F29" s="79">
        <f t="shared" si="0"/>
        <v>35376.18</v>
      </c>
    </row>
    <row r="30" spans="1:6">
      <c r="A30" s="80"/>
      <c r="B30" s="78"/>
      <c r="C30" s="117"/>
      <c r="D30" s="232"/>
      <c r="E30" s="72"/>
      <c r="F30" s="79"/>
    </row>
    <row r="31" spans="1:6">
      <c r="A31" s="80">
        <v>10</v>
      </c>
      <c r="B31" s="81" t="str">
        <f>PRAÇA!B88</f>
        <v>SERVIÇOS COMPLEMENTARES</v>
      </c>
      <c r="C31" s="117">
        <f>PRAÇA!G90</f>
        <v>2435.0500000000002</v>
      </c>
      <c r="D31" s="232">
        <f>C31/$C$34</f>
        <v>4.9009041428997825E-3</v>
      </c>
      <c r="E31" s="72">
        <v>1</v>
      </c>
      <c r="F31" s="79">
        <f t="shared" si="0"/>
        <v>2435.0500000000002</v>
      </c>
    </row>
    <row r="32" spans="1:6">
      <c r="A32" s="80"/>
      <c r="B32" s="81"/>
      <c r="C32" s="117"/>
      <c r="D32" s="232"/>
      <c r="E32" s="72"/>
      <c r="F32" s="79"/>
    </row>
    <row r="33" spans="1:6" ht="15.75" thickBot="1">
      <c r="A33" s="80">
        <v>11</v>
      </c>
      <c r="B33" s="78" t="str">
        <f>PRAÇA!B91</f>
        <v>LIMPEZA DE OBRA</v>
      </c>
      <c r="C33" s="117">
        <f>PRAÇA!G93</f>
        <v>9840.2999999999993</v>
      </c>
      <c r="D33" s="232">
        <f>C33/$C$34</f>
        <v>1.9805082867857631E-2</v>
      </c>
      <c r="E33" s="72">
        <v>1</v>
      </c>
      <c r="F33" s="79">
        <f t="shared" si="0"/>
        <v>9840.2999999999993</v>
      </c>
    </row>
    <row r="34" spans="1:6" ht="15.75" thickBot="1">
      <c r="A34" s="404" t="s">
        <v>56</v>
      </c>
      <c r="B34" s="404"/>
      <c r="C34" s="82">
        <f>SUM(C13:C33)</f>
        <v>496857.3</v>
      </c>
      <c r="D34" s="83">
        <f>SUM(D13:D33)</f>
        <v>1</v>
      </c>
      <c r="E34" s="83">
        <v>1</v>
      </c>
      <c r="F34" s="82">
        <f>SUM(F13:F33)</f>
        <v>496857.3</v>
      </c>
    </row>
    <row r="35" spans="1:6">
      <c r="A35" s="84"/>
      <c r="B35" s="85"/>
      <c r="C35" s="85"/>
      <c r="D35" s="85"/>
      <c r="E35" s="85"/>
      <c r="F35" s="85"/>
    </row>
    <row r="37" spans="1:6">
      <c r="A37" s="62" t="s">
        <v>35</v>
      </c>
      <c r="B37" s="62" t="s">
        <v>36</v>
      </c>
    </row>
    <row r="38" spans="1:6">
      <c r="A38" s="62"/>
      <c r="B38" s="62" t="s">
        <v>37</v>
      </c>
    </row>
  </sheetData>
  <mergeCells count="5">
    <mergeCell ref="C11:D11"/>
    <mergeCell ref="E11:F11"/>
    <mergeCell ref="A34:B34"/>
    <mergeCell ref="B1:B2"/>
    <mergeCell ref="C1:F5"/>
  </mergeCells>
  <pageMargins left="0.511811023622047" right="0.511811023622047" top="0.78740157480314998" bottom="0.78740157480314998" header="0.31496062992126" footer="0.31496062992126"/>
  <pageSetup paperSize="9" scale="4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R31"/>
  <sheetViews>
    <sheetView tabSelected="1" zoomScale="86" zoomScaleNormal="86" workbookViewId="0">
      <selection activeCell="D9" sqref="D9"/>
    </sheetView>
  </sheetViews>
  <sheetFormatPr defaultColWidth="9" defaultRowHeight="15"/>
  <cols>
    <col min="1" max="1" width="16.85546875" customWidth="1"/>
    <col min="2" max="2" width="32.28515625" customWidth="1"/>
    <col min="3" max="3" width="14.7109375" customWidth="1"/>
    <col min="4" max="4" width="9.42578125" customWidth="1"/>
    <col min="5" max="5" width="14.28515625" customWidth="1"/>
    <col min="6" max="6" width="9.140625" customWidth="1"/>
    <col min="7" max="7" width="15.7109375" customWidth="1"/>
    <col min="8" max="8" width="9.140625" customWidth="1"/>
    <col min="9" max="9" width="15.85546875" customWidth="1"/>
    <col min="10" max="10" width="10.5703125" customWidth="1"/>
    <col min="11" max="11" width="15.7109375" bestFit="1" customWidth="1"/>
    <col min="12" max="12" width="9.140625" customWidth="1"/>
    <col min="14" max="14" width="10.42578125" bestFit="1" customWidth="1"/>
  </cols>
  <sheetData>
    <row r="1" spans="1:14" ht="14.45" customHeight="1">
      <c r="A1" s="26"/>
      <c r="B1" s="373" t="s">
        <v>0</v>
      </c>
      <c r="C1" s="414"/>
      <c r="D1" s="414"/>
      <c r="E1" s="414"/>
      <c r="F1" s="414"/>
      <c r="G1" s="374"/>
      <c r="H1" s="381" t="s">
        <v>57</v>
      </c>
      <c r="I1" s="382"/>
      <c r="J1" s="382"/>
      <c r="K1" s="382"/>
      <c r="L1" s="383"/>
    </row>
    <row r="2" spans="1:14" ht="14.45" customHeight="1">
      <c r="A2" s="27"/>
      <c r="B2" s="375"/>
      <c r="C2" s="415"/>
      <c r="D2" s="415"/>
      <c r="E2" s="415"/>
      <c r="F2" s="415"/>
      <c r="G2" s="376"/>
      <c r="H2" s="384"/>
      <c r="I2" s="385"/>
      <c r="J2" s="385"/>
      <c r="K2" s="385"/>
      <c r="L2" s="386"/>
    </row>
    <row r="3" spans="1:14" ht="15" customHeight="1">
      <c r="A3" s="27"/>
      <c r="B3" s="338" t="s">
        <v>2</v>
      </c>
      <c r="C3" s="339"/>
      <c r="D3" s="339"/>
      <c r="E3" s="339"/>
      <c r="F3" s="339"/>
      <c r="G3" s="340"/>
      <c r="H3" s="384"/>
      <c r="I3" s="385"/>
      <c r="J3" s="385"/>
      <c r="K3" s="385"/>
      <c r="L3" s="386"/>
    </row>
    <row r="4" spans="1:14" ht="15" customHeight="1">
      <c r="A4" s="27"/>
      <c r="B4" s="364" t="s">
        <v>3</v>
      </c>
      <c r="C4" s="422"/>
      <c r="D4" s="422"/>
      <c r="E4" s="422"/>
      <c r="F4" s="422"/>
      <c r="G4" s="365"/>
      <c r="H4" s="384"/>
      <c r="I4" s="385"/>
      <c r="J4" s="385"/>
      <c r="K4" s="385"/>
      <c r="L4" s="386"/>
    </row>
    <row r="5" spans="1:14" ht="15.75" customHeight="1" thickBot="1">
      <c r="A5" s="27"/>
      <c r="B5" s="366" t="s">
        <v>4</v>
      </c>
      <c r="C5" s="359"/>
      <c r="D5" s="359"/>
      <c r="E5" s="359"/>
      <c r="F5" s="359"/>
      <c r="G5" s="360"/>
      <c r="H5" s="387"/>
      <c r="I5" s="388"/>
      <c r="J5" s="388"/>
      <c r="K5" s="388"/>
      <c r="L5" s="389"/>
    </row>
    <row r="6" spans="1:14">
      <c r="A6" s="6" t="s">
        <v>5</v>
      </c>
      <c r="B6" s="29" t="str">
        <f>PRAÇA!B6</f>
        <v>REVITALIZAÇÃO DA PRAÇA MUNICIPAL</v>
      </c>
      <c r="C6" s="30"/>
      <c r="D6" s="31"/>
      <c r="E6" s="31"/>
      <c r="F6" s="31"/>
      <c r="G6" s="31"/>
      <c r="L6" s="13"/>
    </row>
    <row r="7" spans="1:14">
      <c r="A7" s="9" t="s">
        <v>6</v>
      </c>
      <c r="B7" s="10" t="str">
        <f>PRAÇA!B7</f>
        <v>RUA TOPÁZIO, QUADRA 07, SETOR III</v>
      </c>
      <c r="C7" s="32"/>
      <c r="K7" s="231" t="s">
        <v>21</v>
      </c>
      <c r="L7" s="13"/>
    </row>
    <row r="8" spans="1:14">
      <c r="A8" s="9" t="s">
        <v>7</v>
      </c>
      <c r="B8" s="12" t="str">
        <f>PRAÇA!B8</f>
        <v>PRAÇA 10.680,32 M²</v>
      </c>
      <c r="C8" s="32"/>
      <c r="L8" s="13"/>
    </row>
    <row r="9" spans="1:14" ht="15.75" thickBot="1">
      <c r="A9" s="9" t="s">
        <v>8</v>
      </c>
      <c r="B9" s="10" t="s">
        <v>0</v>
      </c>
      <c r="L9" s="13"/>
    </row>
    <row r="10" spans="1:14" ht="15.75" thickBot="1">
      <c r="A10" s="14" t="s">
        <v>10</v>
      </c>
      <c r="B10" s="15" t="s">
        <v>58</v>
      </c>
      <c r="C10" s="227"/>
      <c r="D10" s="33"/>
      <c r="E10" s="407" t="s">
        <v>352</v>
      </c>
      <c r="F10" s="408"/>
      <c r="G10" s="408"/>
      <c r="H10" s="408"/>
      <c r="I10" s="408"/>
      <c r="J10" s="408"/>
      <c r="K10" s="408"/>
      <c r="L10" s="409"/>
    </row>
    <row r="11" spans="1:14">
      <c r="A11" s="418" t="s">
        <v>14</v>
      </c>
      <c r="B11" s="420" t="s">
        <v>15</v>
      </c>
      <c r="C11" s="420" t="s">
        <v>48</v>
      </c>
      <c r="D11" s="34" t="s">
        <v>59</v>
      </c>
      <c r="E11" s="423" t="s">
        <v>60</v>
      </c>
      <c r="F11" s="424"/>
      <c r="G11" s="405" t="s">
        <v>61</v>
      </c>
      <c r="H11" s="406"/>
      <c r="I11" s="405" t="s">
        <v>62</v>
      </c>
      <c r="J11" s="406"/>
      <c r="K11" s="405" t="s">
        <v>357</v>
      </c>
      <c r="L11" s="406"/>
    </row>
    <row r="12" spans="1:14" ht="15.75" thickBot="1">
      <c r="A12" s="419"/>
      <c r="B12" s="421"/>
      <c r="C12" s="421"/>
      <c r="D12" s="35" t="s">
        <v>63</v>
      </c>
      <c r="E12" s="36" t="s">
        <v>64</v>
      </c>
      <c r="F12" s="37" t="s">
        <v>65</v>
      </c>
      <c r="G12" s="38" t="s">
        <v>64</v>
      </c>
      <c r="H12" s="39" t="s">
        <v>65</v>
      </c>
      <c r="I12" s="38" t="s">
        <v>64</v>
      </c>
      <c r="J12" s="39" t="s">
        <v>65</v>
      </c>
      <c r="K12" s="38" t="s">
        <v>64</v>
      </c>
      <c r="L12" s="39" t="s">
        <v>65</v>
      </c>
    </row>
    <row r="13" spans="1:14" ht="18" customHeight="1">
      <c r="A13" s="40">
        <v>1</v>
      </c>
      <c r="B13" s="41" t="str">
        <f>'RESUMO PLAN. 2'!B13</f>
        <v xml:space="preserve">SERVIÇOS PRELIMINARES </v>
      </c>
      <c r="C13" s="42">
        <f>'RESUMO PLAN. 2'!C13</f>
        <v>20038.63</v>
      </c>
      <c r="D13" s="43">
        <f t="shared" ref="D13:D24" si="0">C13/$C$24</f>
        <v>4.0330754927018285E-2</v>
      </c>
      <c r="E13" s="44">
        <f t="shared" ref="E13:E23" si="1">C13*F13</f>
        <v>20038.63</v>
      </c>
      <c r="F13" s="45">
        <v>1</v>
      </c>
      <c r="G13" s="46">
        <f t="shared" ref="G13:G23" si="2">C13*H13</f>
        <v>0</v>
      </c>
      <c r="H13" s="45"/>
      <c r="I13" s="46">
        <f t="shared" ref="I13:I23" si="3">C13*J13</f>
        <v>0</v>
      </c>
      <c r="J13" s="239"/>
      <c r="K13" s="46">
        <f t="shared" ref="K13:K19" si="4">C13*L13</f>
        <v>0</v>
      </c>
      <c r="L13" s="153"/>
    </row>
    <row r="14" spans="1:14" ht="17.25" customHeight="1">
      <c r="A14" s="40">
        <v>2</v>
      </c>
      <c r="B14" s="41" t="str">
        <f>'RESUMO PLAN. 2'!B15</f>
        <v>ADMINISTRAÇÃO DE OBRA</v>
      </c>
      <c r="C14" s="42">
        <f>'RESUMO PLAN. 2'!C15</f>
        <v>34480</v>
      </c>
      <c r="D14" s="43">
        <f t="shared" si="0"/>
        <v>6.9396182767164735E-2</v>
      </c>
      <c r="E14" s="44">
        <f t="shared" ref="E14" si="5">C14*F14</f>
        <v>6001.5582379152274</v>
      </c>
      <c r="F14" s="262">
        <f>((E13+(SUM(E15:E23)))/(C13+(SUM(C15:C23))))</f>
        <v>0.17405911362863188</v>
      </c>
      <c r="G14" s="46">
        <f t="shared" ref="G14" si="6">C14*H14</f>
        <v>10129.165929555798</v>
      </c>
      <c r="H14" s="262">
        <f>((G13+(SUM(G15:G23)))/(C13+(SUM(C15:C23))))</f>
        <v>0.29376931350219831</v>
      </c>
      <c r="I14" s="46">
        <f t="shared" ref="I14" si="7">C14*J14</f>
        <v>12169.529793266238</v>
      </c>
      <c r="J14" s="262">
        <f>((I13+(SUM(I15:I23)))/(C13+(SUM(C15:C23))))</f>
        <v>0.3529445995726867</v>
      </c>
      <c r="K14" s="46">
        <f t="shared" si="4"/>
        <v>6179.7460392627418</v>
      </c>
      <c r="L14" s="49">
        <f>((K13+(SUM(K15:K23)))/(C13+(SUM(C15:C23))))</f>
        <v>0.17922697329648324</v>
      </c>
      <c r="N14" s="242"/>
    </row>
    <row r="15" spans="1:14">
      <c r="A15" s="40">
        <v>3</v>
      </c>
      <c r="B15" s="47" t="str">
        <f>'RESUMO PLAN. 2'!B17</f>
        <v>DEMOLIÇÕES E RETIRADAS</v>
      </c>
      <c r="C15" s="48">
        <f>'RESUMO PLAN. 2'!C17</f>
        <v>27902.070000000003</v>
      </c>
      <c r="D15" s="49">
        <f t="shared" si="0"/>
        <v>5.6157109898556393E-2</v>
      </c>
      <c r="E15" s="44">
        <f t="shared" si="1"/>
        <v>11160.828000000001</v>
      </c>
      <c r="F15" s="45">
        <v>0.4</v>
      </c>
      <c r="G15" s="46">
        <f t="shared" si="2"/>
        <v>16741.242000000002</v>
      </c>
      <c r="H15" s="45">
        <v>0.6</v>
      </c>
      <c r="I15" s="46">
        <f t="shared" si="3"/>
        <v>0</v>
      </c>
      <c r="J15" s="45"/>
      <c r="K15" s="46">
        <f t="shared" si="4"/>
        <v>0</v>
      </c>
      <c r="L15" s="153"/>
    </row>
    <row r="16" spans="1:14">
      <c r="A16" s="40">
        <v>4</v>
      </c>
      <c r="B16" s="47" t="str">
        <f>'RESUMO PLAN. 2'!B19</f>
        <v>MOVIMENTO DOS SOLOS</v>
      </c>
      <c r="C16" s="48">
        <f>'RESUMO PLAN. 2'!C19</f>
        <v>9864.18</v>
      </c>
      <c r="D16" s="49">
        <f t="shared" si="0"/>
        <v>1.9853144957314706E-2</v>
      </c>
      <c r="E16" s="44">
        <f t="shared" ref="E16:E17" si="8">C16*F16</f>
        <v>9864.18</v>
      </c>
      <c r="F16" s="45">
        <v>1</v>
      </c>
      <c r="G16" s="46">
        <f t="shared" ref="G16:G17" si="9">C16*H16</f>
        <v>0</v>
      </c>
      <c r="H16" s="45"/>
      <c r="I16" s="46">
        <f t="shared" ref="I16:I17" si="10">C16*J16</f>
        <v>0</v>
      </c>
      <c r="J16" s="45"/>
      <c r="K16" s="46">
        <f t="shared" si="4"/>
        <v>0</v>
      </c>
      <c r="L16" s="153"/>
    </row>
    <row r="17" spans="1:18">
      <c r="A17" s="40">
        <v>5</v>
      </c>
      <c r="B17" s="47" t="str">
        <f>'RESUMO PLAN. 2'!B21</f>
        <v>ALVENARIA E CALÇADAS</v>
      </c>
      <c r="C17" s="48">
        <f>'RESUMO PLAN. 2'!C21</f>
        <v>44684.22</v>
      </c>
      <c r="D17" s="49">
        <f t="shared" si="0"/>
        <v>8.9933709336664683E-2</v>
      </c>
      <c r="E17" s="44">
        <f t="shared" si="8"/>
        <v>33513.165000000001</v>
      </c>
      <c r="F17" s="45">
        <v>0.75</v>
      </c>
      <c r="G17" s="46">
        <f t="shared" si="9"/>
        <v>11171.055</v>
      </c>
      <c r="H17" s="45">
        <v>0.25</v>
      </c>
      <c r="I17" s="46">
        <f t="shared" si="10"/>
        <v>0</v>
      </c>
      <c r="J17" s="45"/>
      <c r="K17" s="46">
        <f t="shared" si="4"/>
        <v>0</v>
      </c>
      <c r="L17" s="153"/>
    </row>
    <row r="18" spans="1:18">
      <c r="A18" s="40">
        <v>6</v>
      </c>
      <c r="B18" s="47" t="str">
        <f>'RESUMO PLAN. 2'!B23</f>
        <v>PISO</v>
      </c>
      <c r="C18" s="48">
        <f>'RESUMO PLAN. 2'!C23</f>
        <v>104138.47</v>
      </c>
      <c r="D18" s="49">
        <f t="shared" si="0"/>
        <v>0.20959432416510737</v>
      </c>
      <c r="E18" s="44">
        <f t="shared" si="1"/>
        <v>0</v>
      </c>
      <c r="F18" s="45"/>
      <c r="G18" s="46">
        <f t="shared" si="2"/>
        <v>52069.235000000001</v>
      </c>
      <c r="H18" s="45">
        <v>0.5</v>
      </c>
      <c r="I18" s="46">
        <f t="shared" si="3"/>
        <v>52069.235000000001</v>
      </c>
      <c r="J18" s="45">
        <v>0.5</v>
      </c>
      <c r="K18" s="46">
        <f t="shared" si="4"/>
        <v>0</v>
      </c>
      <c r="L18" s="153"/>
    </row>
    <row r="19" spans="1:18">
      <c r="A19" s="40">
        <v>7</v>
      </c>
      <c r="B19" s="47" t="str">
        <f>'RESUMO PLAN. 2'!B25</f>
        <v>INSTALAÇÕES ELÉTRICAS</v>
      </c>
      <c r="C19" s="48">
        <f>'RESUMO PLAN. 2'!C25</f>
        <v>105797.27999999998</v>
      </c>
      <c r="D19" s="49">
        <f t="shared" si="0"/>
        <v>0.21293292862960853</v>
      </c>
      <c r="E19" s="44">
        <f t="shared" si="1"/>
        <v>0</v>
      </c>
      <c r="F19" s="45"/>
      <c r="G19" s="46">
        <f t="shared" si="2"/>
        <v>52898.639999999992</v>
      </c>
      <c r="H19" s="45">
        <v>0.5</v>
      </c>
      <c r="I19" s="46">
        <f t="shared" si="3"/>
        <v>52898.639999999992</v>
      </c>
      <c r="J19" s="45">
        <v>0.5</v>
      </c>
      <c r="K19" s="46">
        <f t="shared" si="4"/>
        <v>0</v>
      </c>
      <c r="L19" s="153"/>
    </row>
    <row r="20" spans="1:18">
      <c r="A20" s="40">
        <v>8</v>
      </c>
      <c r="B20" s="47" t="str">
        <f>'RESUMO PLAN. 2'!B27</f>
        <v>PAISAGISMO</v>
      </c>
      <c r="C20" s="48">
        <f>'RESUMO PLAN. 2'!C27</f>
        <v>102300.92000000001</v>
      </c>
      <c r="D20" s="49">
        <f t="shared" si="0"/>
        <v>0.20589597858379058</v>
      </c>
      <c r="E20" s="44">
        <f t="shared" si="1"/>
        <v>0</v>
      </c>
      <c r="F20" s="45"/>
      <c r="G20" s="46">
        <f t="shared" si="2"/>
        <v>0</v>
      </c>
      <c r="H20" s="45"/>
      <c r="I20" s="46">
        <f t="shared" si="3"/>
        <v>51150.460000000006</v>
      </c>
      <c r="J20" s="45">
        <v>0.5</v>
      </c>
      <c r="K20" s="46">
        <f>C20*L20</f>
        <v>51150.460000000006</v>
      </c>
      <c r="L20" s="153">
        <v>0.5</v>
      </c>
      <c r="R20" s="261" t="s">
        <v>21</v>
      </c>
    </row>
    <row r="21" spans="1:18">
      <c r="A21" s="40">
        <v>9</v>
      </c>
      <c r="B21" s="47" t="str">
        <f>'RESUMO PLAN. 2'!B29</f>
        <v>PERGOLADO</v>
      </c>
      <c r="C21" s="48">
        <f>'RESUMO PLAN. 2'!C29</f>
        <v>35376.18</v>
      </c>
      <c r="D21" s="49">
        <f t="shared" si="0"/>
        <v>7.119987972401734E-2</v>
      </c>
      <c r="E21" s="44">
        <f t="shared" si="1"/>
        <v>0</v>
      </c>
      <c r="F21" s="45"/>
      <c r="G21" s="46">
        <f t="shared" si="2"/>
        <v>0</v>
      </c>
      <c r="H21" s="45"/>
      <c r="I21" s="46">
        <f t="shared" si="3"/>
        <v>7075.2360000000008</v>
      </c>
      <c r="J21" s="45">
        <v>0.2</v>
      </c>
      <c r="K21" s="46">
        <f t="shared" ref="K21:K23" si="11">C21*L21</f>
        <v>28300.944000000003</v>
      </c>
      <c r="L21" s="153">
        <v>0.8</v>
      </c>
      <c r="N21" s="136"/>
    </row>
    <row r="22" spans="1:18">
      <c r="A22" s="40">
        <v>10</v>
      </c>
      <c r="B22" s="47" t="str">
        <f>'RESUMO PLAN. 2'!B31</f>
        <v>SERVIÇOS COMPLEMENTARES</v>
      </c>
      <c r="C22" s="48">
        <f>'RESUMO PLAN. 2'!C31</f>
        <v>2435.0500000000002</v>
      </c>
      <c r="D22" s="49">
        <f t="shared" si="0"/>
        <v>4.9009041428997825E-3</v>
      </c>
      <c r="E22" s="44">
        <f t="shared" si="1"/>
        <v>0</v>
      </c>
      <c r="F22" s="45"/>
      <c r="G22" s="46">
        <f t="shared" si="2"/>
        <v>0</v>
      </c>
      <c r="H22" s="45"/>
      <c r="I22" s="46">
        <f t="shared" si="3"/>
        <v>0</v>
      </c>
      <c r="J22" s="45"/>
      <c r="K22" s="46">
        <f t="shared" si="11"/>
        <v>2435.0500000000002</v>
      </c>
      <c r="L22" s="153">
        <v>1</v>
      </c>
    </row>
    <row r="23" spans="1:18">
      <c r="A23" s="40">
        <v>11</v>
      </c>
      <c r="B23" s="47" t="str">
        <f>'RESUMO PLAN. 2'!B33</f>
        <v>LIMPEZA DE OBRA</v>
      </c>
      <c r="C23" s="48">
        <f>'RESUMO PLAN. 2'!C33</f>
        <v>9840.2999999999993</v>
      </c>
      <c r="D23" s="49">
        <f t="shared" si="0"/>
        <v>1.9805082867857631E-2</v>
      </c>
      <c r="E23" s="44">
        <f t="shared" si="1"/>
        <v>5904.1799999999994</v>
      </c>
      <c r="F23" s="45">
        <v>0.6</v>
      </c>
      <c r="G23" s="46">
        <f t="shared" si="2"/>
        <v>2952.0899999999997</v>
      </c>
      <c r="H23" s="45">
        <v>0.3</v>
      </c>
      <c r="I23" s="46">
        <f t="shared" si="3"/>
        <v>0</v>
      </c>
      <c r="J23" s="45"/>
      <c r="K23" s="46">
        <f t="shared" si="11"/>
        <v>984.03</v>
      </c>
      <c r="L23" s="153">
        <v>0.1</v>
      </c>
    </row>
    <row r="24" spans="1:18" ht="15.75" thickBot="1">
      <c r="A24" s="410" t="s">
        <v>66</v>
      </c>
      <c r="B24" s="411"/>
      <c r="C24" s="50">
        <f>SUM(C13:C23)</f>
        <v>496857.3</v>
      </c>
      <c r="D24" s="51">
        <f t="shared" si="0"/>
        <v>1</v>
      </c>
      <c r="E24" s="52"/>
      <c r="F24" s="53"/>
      <c r="G24" s="54"/>
      <c r="H24" s="53"/>
      <c r="I24" s="54"/>
      <c r="J24" s="53"/>
      <c r="K24" s="54"/>
      <c r="L24" s="154"/>
    </row>
    <row r="25" spans="1:18" ht="15" customHeight="1">
      <c r="A25" s="412" t="s">
        <v>67</v>
      </c>
      <c r="B25" s="413"/>
      <c r="C25" s="55"/>
      <c r="D25" s="55"/>
      <c r="E25" s="56">
        <f>SUM(E13:E23)</f>
        <v>86482.541237915226</v>
      </c>
      <c r="F25" s="57">
        <f>E25/C24</f>
        <v>0.17405911362863186</v>
      </c>
      <c r="G25" s="56">
        <f>SUM(G13:G23)</f>
        <v>145961.42792955579</v>
      </c>
      <c r="H25" s="57">
        <f>G25/C24</f>
        <v>0.29376931350219831</v>
      </c>
      <c r="I25" s="56">
        <f>SUM(I13:I23)</f>
        <v>175363.10079326623</v>
      </c>
      <c r="J25" s="277">
        <f>I25/C24</f>
        <v>0.35294459957268665</v>
      </c>
      <c r="K25" s="56">
        <f>SUM(K13:K23)</f>
        <v>89050.230039262751</v>
      </c>
      <c r="L25" s="63">
        <f>K25/C24</f>
        <v>0.17922697329648321</v>
      </c>
    </row>
    <row r="26" spans="1:18" ht="15.75" thickBot="1">
      <c r="A26" s="416" t="s">
        <v>68</v>
      </c>
      <c r="B26" s="417"/>
      <c r="C26" s="58"/>
      <c r="D26" s="59"/>
      <c r="E26" s="60">
        <f>E25</f>
        <v>86482.541237915226</v>
      </c>
      <c r="F26" s="61">
        <f>E26/C24</f>
        <v>0.17405911362863186</v>
      </c>
      <c r="G26" s="60">
        <f>G25+E26</f>
        <v>232443.96916747102</v>
      </c>
      <c r="H26" s="61">
        <f>G26/C24</f>
        <v>0.46782842713083017</v>
      </c>
      <c r="I26" s="60">
        <f>I25+G26</f>
        <v>407807.06996073725</v>
      </c>
      <c r="J26" s="278">
        <f>I26/C24</f>
        <v>0.82077302670351682</v>
      </c>
      <c r="K26" s="60">
        <f>K25+I26</f>
        <v>496857.3</v>
      </c>
      <c r="L26" s="64">
        <f>K26/C24</f>
        <v>1</v>
      </c>
    </row>
    <row r="28" spans="1:18">
      <c r="E28" s="243"/>
    </row>
    <row r="29" spans="1:18">
      <c r="A29" s="62" t="s">
        <v>35</v>
      </c>
      <c r="B29" s="62" t="s">
        <v>36</v>
      </c>
    </row>
    <row r="30" spans="1:18">
      <c r="A30" s="62"/>
      <c r="B30" s="62" t="s">
        <v>37</v>
      </c>
    </row>
    <row r="31" spans="1:18">
      <c r="P31" s="273" t="s">
        <v>21</v>
      </c>
    </row>
  </sheetData>
  <mergeCells count="16">
    <mergeCell ref="A26:B26"/>
    <mergeCell ref="A11:A12"/>
    <mergeCell ref="B11:B12"/>
    <mergeCell ref="B3:G3"/>
    <mergeCell ref="B4:G4"/>
    <mergeCell ref="B5:G5"/>
    <mergeCell ref="E11:F11"/>
    <mergeCell ref="G11:H11"/>
    <mergeCell ref="C11:C12"/>
    <mergeCell ref="K11:L11"/>
    <mergeCell ref="E10:L10"/>
    <mergeCell ref="H1:L5"/>
    <mergeCell ref="A24:B24"/>
    <mergeCell ref="A25:B25"/>
    <mergeCell ref="I11:J11"/>
    <mergeCell ref="B1:G2"/>
  </mergeCells>
  <pageMargins left="0.70866141732283505" right="0.70866141732283505" top="0.74803149606299202" bottom="0.74803149606299202" header="0.31496062992126" footer="0.31496062992126"/>
  <pageSetup paperSize="9" scale="57" orientation="landscape"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2</vt:i4>
      </vt:variant>
    </vt:vector>
  </HeadingPairs>
  <TitlesOfParts>
    <vt:vector size="9" baseType="lpstr">
      <vt:lpstr>PRAÇA</vt:lpstr>
      <vt:lpstr>MEMÓRIA CÁLCULO</vt:lpstr>
      <vt:lpstr>COMPOSIÇÕES</vt:lpstr>
      <vt:lpstr>COTAÇÕES</vt:lpstr>
      <vt:lpstr>RESUMO PLAN. 2</vt:lpstr>
      <vt:lpstr>QCI</vt:lpstr>
      <vt:lpstr>CRONOGRAMA</vt:lpstr>
      <vt:lpstr>COMPOSIÇÕES!Titulos_de_impressao</vt:lpstr>
      <vt:lpstr>PRAÇA!Titulos_de_impressao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Fabiana</dc:creator>
  <cp:lastModifiedBy>PATRICIA</cp:lastModifiedBy>
  <cp:lastPrinted>2024-09-03T15:11:36Z</cp:lastPrinted>
  <dcterms:created xsi:type="dcterms:W3CDTF">2013-09-11T19:08:00Z</dcterms:created>
  <dcterms:modified xsi:type="dcterms:W3CDTF">2024-09-12T20:19:44Z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B09139B4063645B78938606350349052_13</vt:lpwstr>
  </property>
  <property fmtid="{D5CDD505-2E9C-101B-9397-08002B2CF9AE}" pid="3" name="KSOProductBuildVer">
    <vt:lpwstr>1046-12.2.0.13431</vt:lpwstr>
  </property>
</Properties>
</file>