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G:\Meu Drive\0. SERVIÇOS 2024\LAGO 2024\"/>
    </mc:Choice>
  </mc:AlternateContent>
  <xr:revisionPtr revIDLastSave="0" documentId="13_ncr:1_{CB5A990C-272B-4C8A-9433-2551FA456A3B}" xr6:coauthVersionLast="47" xr6:coauthVersionMax="47" xr10:uidLastSave="{00000000-0000-0000-0000-000000000000}"/>
  <bookViews>
    <workbookView xWindow="-120" yWindow="-120" windowWidth="29040" windowHeight="15840" tabRatio="695" xr2:uid="{00000000-000D-0000-FFFF-FFFF00000000}"/>
  </bookViews>
  <sheets>
    <sheet name="LAGO" sheetId="5" r:id="rId1"/>
    <sheet name="MEMÓRIA CÁLCULO" sheetId="18" r:id="rId2"/>
    <sheet name="COMPOSIÇÕES" sheetId="19" r:id="rId3"/>
    <sheet name="COTAÇÕES" sheetId="23" r:id="rId4"/>
    <sheet name="RESUMO PLAN. 2" sheetId="11" r:id="rId5"/>
    <sheet name="QCI" sheetId="20" r:id="rId6"/>
    <sheet name="CRONOGRAMA" sheetId="13" r:id="rId7"/>
  </sheets>
  <definedNames>
    <definedName name="_xlnm.Print_Area" localSheetId="2">COMPOSIÇÕES!$A$1:$F$207</definedName>
    <definedName name="_xlnm.Print_Area" localSheetId="3">COTAÇÕES!$A$1:$C$81</definedName>
    <definedName name="_xlnm.Print_Area" localSheetId="6">CRONOGRAMA!$A$1:$L$38</definedName>
    <definedName name="_xlnm.Print_Area" localSheetId="0">LAGO!$A$1:$G$137</definedName>
    <definedName name="_xlnm.Print_Area" localSheetId="5">QCI!$A$1:$F$50</definedName>
    <definedName name="_xlnm.Print_Area" localSheetId="4">'RESUMO PLAN. 2'!$A$1:$C$51</definedName>
    <definedName name="_xlnm.Print_Titles" localSheetId="2">COMPOSIÇÕES!$1:$13</definedName>
    <definedName name="_xlnm.Print_Titles" localSheetId="0">LAGO!$1:$13</definedName>
  </definedNames>
  <calcPr calcId="191029"/>
</workbook>
</file>

<file path=xl/calcChain.xml><?xml version="1.0" encoding="utf-8"?>
<calcChain xmlns="http://schemas.openxmlformats.org/spreadsheetml/2006/main">
  <c r="L33" i="13" l="1"/>
  <c r="K33" i="13"/>
  <c r="J33" i="13"/>
  <c r="I33" i="13"/>
  <c r="H33" i="13"/>
  <c r="G33" i="13"/>
  <c r="F33" i="13"/>
  <c r="E33" i="13"/>
  <c r="L32" i="13"/>
  <c r="K32" i="13"/>
  <c r="J32" i="13"/>
  <c r="I32" i="13"/>
  <c r="H32" i="13"/>
  <c r="G32" i="13"/>
  <c r="F32" i="13"/>
  <c r="E32" i="13"/>
  <c r="D31" i="13"/>
  <c r="C31" i="13"/>
  <c r="K30" i="13"/>
  <c r="D30" i="13"/>
  <c r="C30" i="13"/>
  <c r="B30" i="13"/>
  <c r="K29" i="13"/>
  <c r="D29" i="13"/>
  <c r="C29" i="13"/>
  <c r="B29" i="13"/>
  <c r="I28" i="13"/>
  <c r="D28" i="13"/>
  <c r="C28" i="13"/>
  <c r="B28" i="13"/>
  <c r="A27" i="13"/>
  <c r="I26" i="13"/>
  <c r="D26" i="13"/>
  <c r="C26" i="13"/>
  <c r="B26" i="13"/>
  <c r="K25" i="13"/>
  <c r="I25" i="13"/>
  <c r="G25" i="13"/>
  <c r="D25" i="13"/>
  <c r="C25" i="13"/>
  <c r="B25" i="13"/>
  <c r="K24" i="13"/>
  <c r="I24" i="13"/>
  <c r="G24" i="13"/>
  <c r="E24" i="13"/>
  <c r="D24" i="13"/>
  <c r="C24" i="13"/>
  <c r="B24" i="13"/>
  <c r="D23" i="13"/>
  <c r="A23" i="13"/>
  <c r="G22" i="13"/>
  <c r="E22" i="13"/>
  <c r="D22" i="13"/>
  <c r="C22" i="13"/>
  <c r="B22" i="13"/>
  <c r="I21" i="13"/>
  <c r="D21" i="13"/>
  <c r="C21" i="13"/>
  <c r="B21" i="13"/>
  <c r="G20" i="13"/>
  <c r="D20" i="13"/>
  <c r="C20" i="13"/>
  <c r="B20" i="13"/>
  <c r="I19" i="13"/>
  <c r="G19" i="13"/>
  <c r="D19" i="13"/>
  <c r="C19" i="13"/>
  <c r="B19" i="13"/>
  <c r="E18" i="13"/>
  <c r="D18" i="13"/>
  <c r="C18" i="13"/>
  <c r="B18" i="13"/>
  <c r="E17" i="13"/>
  <c r="D17" i="13"/>
  <c r="C17" i="13"/>
  <c r="B17" i="13"/>
  <c r="A16" i="13"/>
  <c r="E15" i="13"/>
  <c r="D15" i="13"/>
  <c r="C15" i="13"/>
  <c r="B15" i="13"/>
  <c r="L14" i="13"/>
  <c r="K14" i="13"/>
  <c r="J14" i="13"/>
  <c r="I14" i="13"/>
  <c r="H14" i="13"/>
  <c r="G14" i="13"/>
  <c r="F14" i="13"/>
  <c r="E14" i="13"/>
  <c r="D14" i="13"/>
  <c r="C14" i="13"/>
  <c r="B14" i="13"/>
  <c r="K13" i="13"/>
  <c r="E13" i="13"/>
  <c r="D13" i="13"/>
  <c r="C13" i="13"/>
  <c r="B13" i="13"/>
  <c r="B8" i="13"/>
  <c r="B7" i="13"/>
  <c r="B6" i="13"/>
  <c r="F46" i="20"/>
  <c r="D46" i="20"/>
  <c r="C46" i="20"/>
  <c r="F44" i="20"/>
  <c r="D44" i="20"/>
  <c r="C44" i="20"/>
  <c r="B44" i="20"/>
  <c r="F42" i="20"/>
  <c r="D42" i="20"/>
  <c r="C42" i="20"/>
  <c r="B42" i="20"/>
  <c r="F40" i="20"/>
  <c r="D40" i="20"/>
  <c r="C40" i="20"/>
  <c r="A39" i="20"/>
  <c r="F37" i="20"/>
  <c r="D37" i="20"/>
  <c r="C37" i="20"/>
  <c r="B37" i="20"/>
  <c r="F35" i="20"/>
  <c r="D35" i="20"/>
  <c r="C35" i="20"/>
  <c r="B35" i="20"/>
  <c r="F33" i="20"/>
  <c r="D33" i="20"/>
  <c r="C33" i="20"/>
  <c r="B33" i="20"/>
  <c r="A32" i="20"/>
  <c r="F30" i="20"/>
  <c r="D30" i="20"/>
  <c r="C30" i="20"/>
  <c r="B30" i="20"/>
  <c r="F28" i="20"/>
  <c r="D28" i="20"/>
  <c r="C28" i="20"/>
  <c r="B28" i="20"/>
  <c r="F26" i="20"/>
  <c r="D26" i="20"/>
  <c r="C26" i="20"/>
  <c r="B26" i="20"/>
  <c r="F24" i="20"/>
  <c r="D24" i="20"/>
  <c r="C24" i="20"/>
  <c r="B24" i="20"/>
  <c r="F22" i="20"/>
  <c r="D22" i="20"/>
  <c r="C22" i="20"/>
  <c r="B22" i="20"/>
  <c r="F20" i="20"/>
  <c r="D20" i="20"/>
  <c r="C20" i="20"/>
  <c r="B20" i="20"/>
  <c r="A19" i="20"/>
  <c r="F17" i="20"/>
  <c r="D17" i="20"/>
  <c r="C17" i="20"/>
  <c r="B17" i="20"/>
  <c r="F15" i="20"/>
  <c r="D15" i="20"/>
  <c r="C15" i="20"/>
  <c r="B15" i="20"/>
  <c r="F13" i="20"/>
  <c r="D13" i="20"/>
  <c r="C13" i="20"/>
  <c r="B13" i="20"/>
  <c r="B10" i="20"/>
  <c r="B9" i="20"/>
  <c r="B8" i="20"/>
  <c r="B7" i="20"/>
  <c r="B6" i="20"/>
  <c r="A47" i="11"/>
  <c r="C46" i="11"/>
  <c r="C44" i="11"/>
  <c r="B44" i="11"/>
  <c r="C42" i="11"/>
  <c r="B42" i="11"/>
  <c r="C40" i="11"/>
  <c r="A39" i="11"/>
  <c r="C37" i="11"/>
  <c r="B37" i="11"/>
  <c r="C35" i="11"/>
  <c r="B35" i="11"/>
  <c r="C33" i="11"/>
  <c r="B33" i="11"/>
  <c r="A32" i="11"/>
  <c r="C30" i="11"/>
  <c r="B30" i="11"/>
  <c r="C28" i="11"/>
  <c r="B28" i="11"/>
  <c r="C26" i="11"/>
  <c r="B26" i="11"/>
  <c r="C24" i="11"/>
  <c r="B24" i="11"/>
  <c r="C22" i="11"/>
  <c r="B22" i="11"/>
  <c r="C20" i="11"/>
  <c r="B20" i="11"/>
  <c r="A19" i="11"/>
  <c r="C17" i="11"/>
  <c r="B17" i="11"/>
  <c r="C15" i="11"/>
  <c r="B15" i="11"/>
  <c r="C13" i="11"/>
  <c r="B13" i="11"/>
  <c r="A11" i="11"/>
  <c r="B10" i="11"/>
  <c r="B9" i="11"/>
  <c r="B8" i="11"/>
  <c r="B7" i="11"/>
  <c r="B6" i="11"/>
  <c r="C76" i="23"/>
  <c r="C71" i="23"/>
  <c r="C66" i="23"/>
  <c r="C61" i="23"/>
  <c r="C56" i="23"/>
  <c r="C51" i="23"/>
  <c r="C46" i="23"/>
  <c r="C41" i="23"/>
  <c r="C36" i="23"/>
  <c r="C31" i="23"/>
  <c r="C26" i="23"/>
  <c r="C21" i="23"/>
  <c r="C16" i="23"/>
  <c r="B10" i="23"/>
  <c r="B9" i="23"/>
  <c r="B8" i="23"/>
  <c r="B7" i="23"/>
  <c r="B6" i="23"/>
  <c r="F202" i="19"/>
  <c r="F201" i="19"/>
  <c r="F200" i="19"/>
  <c r="F199" i="19"/>
  <c r="F198" i="19"/>
  <c r="F197" i="19"/>
  <c r="F195" i="19"/>
  <c r="F194" i="19"/>
  <c r="F193" i="19"/>
  <c r="F192" i="19"/>
  <c r="F191" i="19"/>
  <c r="F190" i="19"/>
  <c r="F188" i="19"/>
  <c r="F187" i="19"/>
  <c r="F186" i="19"/>
  <c r="F185" i="19"/>
  <c r="F184" i="19"/>
  <c r="F183" i="19"/>
  <c r="F181" i="19"/>
  <c r="F179" i="19"/>
  <c r="F178" i="19"/>
  <c r="F177" i="19"/>
  <c r="F175" i="19"/>
  <c r="F174" i="19"/>
  <c r="F173" i="19"/>
  <c r="F172" i="19"/>
  <c r="F171" i="19"/>
  <c r="F169" i="19"/>
  <c r="F168" i="19"/>
  <c r="F167" i="19"/>
  <c r="F166" i="19"/>
  <c r="F165" i="19"/>
  <c r="F164" i="19"/>
  <c r="F163" i="19"/>
  <c r="F162" i="19"/>
  <c r="F161" i="19"/>
  <c r="F160" i="19"/>
  <c r="F158" i="19"/>
  <c r="F156" i="19"/>
  <c r="F155" i="19"/>
  <c r="F154" i="19"/>
  <c r="E154" i="19"/>
  <c r="F152" i="19"/>
  <c r="F151" i="19"/>
  <c r="F150" i="19"/>
  <c r="F149" i="19"/>
  <c r="F148" i="19"/>
  <c r="F147" i="19"/>
  <c r="F146" i="19"/>
  <c r="F145" i="19"/>
  <c r="F144" i="19"/>
  <c r="F143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6" i="19"/>
  <c r="F124" i="19"/>
  <c r="F123" i="19"/>
  <c r="F122" i="19"/>
  <c r="F121" i="19"/>
  <c r="F120" i="19"/>
  <c r="F119" i="19"/>
  <c r="F118" i="19"/>
  <c r="F117" i="19"/>
  <c r="F115" i="19"/>
  <c r="F113" i="19"/>
  <c r="F112" i="19"/>
  <c r="F111" i="19"/>
  <c r="E111" i="19"/>
  <c r="F109" i="19"/>
  <c r="F107" i="19"/>
  <c r="F106" i="19"/>
  <c r="F105" i="19"/>
  <c r="E105" i="19"/>
  <c r="F103" i="19"/>
  <c r="F101" i="19"/>
  <c r="F100" i="19"/>
  <c r="F99" i="19"/>
  <c r="E99" i="19"/>
  <c r="F97" i="19"/>
  <c r="F95" i="19"/>
  <c r="F94" i="19"/>
  <c r="F93" i="19"/>
  <c r="F92" i="19"/>
  <c r="F91" i="19"/>
  <c r="E91" i="19"/>
  <c r="F89" i="19"/>
  <c r="F87" i="19"/>
  <c r="F86" i="19"/>
  <c r="F85" i="19"/>
  <c r="F84" i="19"/>
  <c r="F83" i="19"/>
  <c r="E83" i="19"/>
  <c r="F81" i="19"/>
  <c r="F79" i="19"/>
  <c r="F78" i="19"/>
  <c r="F77" i="19"/>
  <c r="F76" i="19"/>
  <c r="F75" i="19"/>
  <c r="E75" i="19"/>
  <c r="F73" i="19"/>
  <c r="F71" i="19"/>
  <c r="F70" i="19"/>
  <c r="F69" i="19"/>
  <c r="E69" i="19"/>
  <c r="F67" i="19"/>
  <c r="F65" i="19"/>
  <c r="F64" i="19"/>
  <c r="F63" i="19"/>
  <c r="F62" i="19"/>
  <c r="F61" i="19"/>
  <c r="F60" i="19"/>
  <c r="F59" i="19"/>
  <c r="F58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E42" i="19"/>
  <c r="B42" i="19"/>
  <c r="F40" i="19"/>
  <c r="F39" i="19"/>
  <c r="F38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19" i="19"/>
  <c r="F18" i="19"/>
  <c r="F17" i="19"/>
  <c r="F16" i="19"/>
  <c r="F15" i="19"/>
  <c r="C10" i="19"/>
  <c r="B10" i="19"/>
  <c r="B9" i="19"/>
  <c r="B8" i="19"/>
  <c r="B7" i="19"/>
  <c r="B6" i="19"/>
  <c r="B10" i="18"/>
  <c r="B9" i="18"/>
  <c r="B8" i="18"/>
  <c r="B7" i="18"/>
  <c r="B6" i="18"/>
  <c r="F131" i="5"/>
  <c r="G130" i="5"/>
  <c r="G129" i="5"/>
  <c r="F129" i="5"/>
  <c r="E129" i="5"/>
  <c r="G127" i="5"/>
  <c r="G126" i="5"/>
  <c r="F126" i="5"/>
  <c r="G125" i="5"/>
  <c r="F125" i="5"/>
  <c r="E125" i="5"/>
  <c r="B125" i="5"/>
  <c r="G123" i="5"/>
  <c r="G122" i="5"/>
  <c r="F122" i="5"/>
  <c r="G121" i="5"/>
  <c r="F121" i="5"/>
  <c r="G120" i="5"/>
  <c r="F120" i="5"/>
  <c r="G119" i="5"/>
  <c r="F119" i="5"/>
  <c r="G118" i="5"/>
  <c r="F118" i="5"/>
  <c r="G117" i="5"/>
  <c r="F117" i="5"/>
  <c r="G116" i="5"/>
  <c r="F116" i="5"/>
  <c r="G114" i="5"/>
  <c r="F114" i="5"/>
  <c r="G113" i="5"/>
  <c r="F113" i="5"/>
  <c r="G112" i="5"/>
  <c r="F112" i="5"/>
  <c r="G111" i="5"/>
  <c r="F111" i="5"/>
  <c r="G110" i="5"/>
  <c r="F110" i="5"/>
  <c r="G109" i="5"/>
  <c r="F109" i="5"/>
  <c r="G108" i="5"/>
  <c r="F108" i="5"/>
  <c r="G107" i="5"/>
  <c r="F107" i="5"/>
  <c r="G104" i="5"/>
  <c r="G103" i="5"/>
  <c r="F103" i="5"/>
  <c r="G102" i="5"/>
  <c r="F102" i="5"/>
  <c r="E102" i="5"/>
  <c r="G100" i="5"/>
  <c r="G99" i="5"/>
  <c r="F99" i="5"/>
  <c r="G98" i="5"/>
  <c r="F98" i="5"/>
  <c r="G97" i="5"/>
  <c r="F97" i="5"/>
  <c r="G96" i="5"/>
  <c r="F96" i="5"/>
  <c r="E96" i="5"/>
  <c r="B96" i="5"/>
  <c r="A96" i="5"/>
  <c r="G95" i="5"/>
  <c r="F95" i="5"/>
  <c r="G94" i="5"/>
  <c r="F94" i="5"/>
  <c r="E94" i="5"/>
  <c r="B94" i="5"/>
  <c r="A94" i="5"/>
  <c r="G93" i="5"/>
  <c r="F93" i="5"/>
  <c r="E93" i="5"/>
  <c r="B93" i="5"/>
  <c r="A93" i="5"/>
  <c r="G92" i="5"/>
  <c r="F92" i="5"/>
  <c r="E92" i="5"/>
  <c r="B92" i="5"/>
  <c r="A92" i="5"/>
  <c r="G91" i="5"/>
  <c r="F91" i="5"/>
  <c r="E91" i="5"/>
  <c r="B91" i="5"/>
  <c r="A91" i="5"/>
  <c r="G90" i="5"/>
  <c r="F90" i="5"/>
  <c r="E90" i="5"/>
  <c r="B90" i="5"/>
  <c r="A90" i="5"/>
  <c r="G89" i="5"/>
  <c r="F89" i="5"/>
  <c r="E89" i="5"/>
  <c r="G88" i="5"/>
  <c r="F88" i="5"/>
  <c r="E88" i="5"/>
  <c r="G87" i="5"/>
  <c r="F87" i="5"/>
  <c r="E87" i="5"/>
  <c r="G86" i="5"/>
  <c r="F86" i="5"/>
  <c r="E86" i="5"/>
  <c r="G85" i="5"/>
  <c r="F85" i="5"/>
  <c r="E85" i="5"/>
  <c r="G84" i="5"/>
  <c r="F84" i="5"/>
  <c r="E84" i="5"/>
  <c r="G83" i="5"/>
  <c r="F83" i="5"/>
  <c r="E83" i="5"/>
  <c r="G81" i="5"/>
  <c r="G80" i="5"/>
  <c r="F80" i="5"/>
  <c r="G79" i="5"/>
  <c r="F79" i="5"/>
  <c r="E79" i="5"/>
  <c r="B79" i="5"/>
  <c r="A79" i="5"/>
  <c r="G76" i="5"/>
  <c r="G75" i="5"/>
  <c r="F75" i="5"/>
  <c r="G74" i="5"/>
  <c r="F74" i="5"/>
  <c r="G73" i="5"/>
  <c r="F73" i="5"/>
  <c r="G72" i="5"/>
  <c r="F72" i="5"/>
  <c r="G71" i="5"/>
  <c r="F71" i="5"/>
  <c r="G70" i="5"/>
  <c r="F70" i="5"/>
  <c r="G69" i="5"/>
  <c r="F69" i="5"/>
  <c r="G68" i="5"/>
  <c r="F68" i="5"/>
  <c r="G67" i="5"/>
  <c r="F67" i="5"/>
  <c r="G66" i="5"/>
  <c r="F66" i="5"/>
  <c r="G65" i="5"/>
  <c r="F65" i="5"/>
  <c r="G64" i="5"/>
  <c r="F64" i="5"/>
  <c r="G63" i="5"/>
  <c r="F63" i="5"/>
  <c r="G62" i="5"/>
  <c r="F62" i="5"/>
  <c r="G61" i="5"/>
  <c r="F61" i="5"/>
  <c r="E61" i="5"/>
  <c r="G60" i="5"/>
  <c r="F60" i="5"/>
  <c r="G59" i="5"/>
  <c r="F59" i="5"/>
  <c r="E59" i="5"/>
  <c r="B59" i="5"/>
  <c r="G57" i="5"/>
  <c r="G56" i="5"/>
  <c r="F56" i="5"/>
  <c r="G55" i="5"/>
  <c r="F55" i="5"/>
  <c r="G53" i="5"/>
  <c r="G52" i="5"/>
  <c r="F52" i="5"/>
  <c r="G51" i="5"/>
  <c r="F51" i="5"/>
  <c r="G50" i="5"/>
  <c r="F50" i="5"/>
  <c r="G49" i="5"/>
  <c r="F49" i="5"/>
  <c r="G47" i="5"/>
  <c r="G46" i="5"/>
  <c r="F46" i="5"/>
  <c r="G45" i="5"/>
  <c r="F45" i="5"/>
  <c r="G44" i="5"/>
  <c r="F44" i="5"/>
  <c r="E44" i="5"/>
  <c r="B44" i="5"/>
  <c r="A44" i="5"/>
  <c r="G43" i="5"/>
  <c r="F43" i="5"/>
  <c r="G41" i="5"/>
  <c r="G40" i="5"/>
  <c r="F40" i="5"/>
  <c r="G39" i="5"/>
  <c r="F39" i="5"/>
  <c r="G38" i="5"/>
  <c r="F38" i="5"/>
  <c r="G37" i="5"/>
  <c r="F37" i="5"/>
  <c r="G36" i="5"/>
  <c r="F36" i="5"/>
  <c r="G34" i="5"/>
  <c r="G33" i="5"/>
  <c r="F33" i="5"/>
  <c r="G32" i="5"/>
  <c r="F32" i="5"/>
  <c r="G31" i="5"/>
  <c r="F31" i="5"/>
  <c r="G30" i="5"/>
  <c r="F30" i="5"/>
  <c r="G29" i="5"/>
  <c r="F29" i="5"/>
  <c r="G26" i="5"/>
  <c r="G25" i="5"/>
  <c r="F25" i="5"/>
  <c r="G24" i="5"/>
  <c r="F24" i="5"/>
  <c r="E24" i="5"/>
  <c r="G22" i="5"/>
  <c r="G21" i="5"/>
  <c r="F21" i="5"/>
  <c r="G20" i="5"/>
  <c r="F20" i="5"/>
  <c r="G18" i="5"/>
  <c r="G17" i="5"/>
  <c r="F17" i="5"/>
  <c r="G16" i="5"/>
  <c r="F16" i="5"/>
  <c r="E16" i="5"/>
  <c r="G15" i="5"/>
  <c r="F15" i="5"/>
</calcChain>
</file>

<file path=xl/sharedStrings.xml><?xml version="1.0" encoding="utf-8"?>
<sst xmlns="http://schemas.openxmlformats.org/spreadsheetml/2006/main" count="1115" uniqueCount="529">
  <si>
    <t>PREFEITURA MUNICIPAL DE NOVO MUNDO</t>
  </si>
  <si>
    <t>PLANILHA ORÇAMENTÁRIA</t>
  </si>
  <si>
    <t>CNPJ: 01.614.517/0001-33</t>
  </si>
  <si>
    <t>Rua Nunes Freire, nº 12, Alto da Bela Vista, Centro, Novo Mundo/MT</t>
  </si>
  <si>
    <t>Fone: (66) 3539-6244/6003 - e-mail: prefeituranovomundo@hotmail.com</t>
  </si>
  <si>
    <t>OBRA :</t>
  </si>
  <si>
    <t>LOCAL:</t>
  </si>
  <si>
    <t>LAGO MUNICIPAL - SETOR I</t>
  </si>
  <si>
    <t>ÁREA TOTAL:</t>
  </si>
  <si>
    <t>42.633,46m²</t>
  </si>
  <si>
    <t>PROPRIETÁRIO:</t>
  </si>
  <si>
    <t>MUNICÍPIO DE NOVO MUNDO - MT</t>
  </si>
  <si>
    <t>CNPJ:</t>
  </si>
  <si>
    <t>01.614.517/0001-33</t>
  </si>
  <si>
    <t>REFERÊNCIA DE PREÇOS: SINAPI JULHO/2024</t>
  </si>
  <si>
    <t xml:space="preserve">PLANILHA ORÇAMENTÁRIA </t>
  </si>
  <si>
    <t>BDI</t>
  </si>
  <si>
    <t>ITEM</t>
  </si>
  <si>
    <t>DESCRIÇÃO DO ITEM</t>
  </si>
  <si>
    <t>UNIT</t>
  </si>
  <si>
    <t>QTD</t>
  </si>
  <si>
    <t>R$/UNIT</t>
  </si>
  <si>
    <t>R$ TOTAL</t>
  </si>
  <si>
    <t xml:space="preserve">SERVIÇOS PRELIMINARES </t>
  </si>
  <si>
    <t>103689</t>
  </si>
  <si>
    <t>FORNECIMENTO E INSTALAÇÃO DE PLACA DE OBRA COM CHAPA GALVANIZADA E ESTRUTURA DE MADEIRA. AF_03/2022_PS (1,20X2,20M)</t>
  </si>
  <si>
    <t>M²</t>
  </si>
  <si>
    <t>COMP 19</t>
  </si>
  <si>
    <t>CONSTRUÇÃO PROVISÓRIA PARA ALMOXARIFADO, COM PISO DE MADEIRA - 2X5M ALTURA 2,3M</t>
  </si>
  <si>
    <t>UN</t>
  </si>
  <si>
    <t>105007</t>
  </si>
  <si>
    <t>LOCAÇÃO DE PRAÇAS EM PONTALETEAMENTO. AF_03/2024</t>
  </si>
  <si>
    <t>Sub-Total</t>
  </si>
  <si>
    <t>ADMINISTRAÇÃO DE OBRA</t>
  </si>
  <si>
    <t>90768</t>
  </si>
  <si>
    <t>ARQUITETO DE OBRA JUNIOR COM ENCARGOS COMPLEMENTARES</t>
  </si>
  <si>
    <t>h</t>
  </si>
  <si>
    <t>90776</t>
  </si>
  <si>
    <t>ENCARREGADO GERAL COM ENCARGOS COMPLEMENTARES</t>
  </si>
  <si>
    <t>DEMOLIÇÕES E RETIRADAS</t>
  </si>
  <si>
    <t>COMP 03</t>
  </si>
  <si>
    <t>REMOÇÃO DE ESTRUTURA DE MADEIRA (PERGOLADO)</t>
  </si>
  <si>
    <t>98524</t>
  </si>
  <si>
    <t>LIMPEZA MANUAL DE VEGETAÇÃO EM TERRENO COM ENXADA. AF_03/2024, (INCLUSIVE RETIRADA DE GRAMA NUM RAIO DE 0,6M DAS PALMENIRAS EXISTENTES E CANTEIROS ESTREITOS)</t>
  </si>
  <si>
    <t>M2</t>
  </si>
  <si>
    <t xml:space="preserve"> </t>
  </si>
  <si>
    <t>EXECUÇÃO DE QUADRA DE FUTEBOL E VOLEY DE AREIA</t>
  </si>
  <si>
    <t>MOVIMENTO DOS SOLOS</t>
  </si>
  <si>
    <t>100575</t>
  </si>
  <si>
    <t>REGULARIZAÇÃO DE SUPERFÍCIES COM MOTONIVELADORA. AF_11/2019</t>
  </si>
  <si>
    <t>M³</t>
  </si>
  <si>
    <t>93358</t>
  </si>
  <si>
    <t>ESCAVAÇÃO MANUAL DE VALA COM PROFUNDIDADE MENOR OU IGUAL A 1,30 M. AF_02/2021</t>
  </si>
  <si>
    <t>96527</t>
  </si>
  <si>
    <t>ESCAVAÇÃO MANUAL PARA VIGA BALDRAME OU SAPATA CORRIDA (INCLUINDO ESCAVAÇÃO PARA COLOCAÇÃO DE FÔRMAS). AF_01/2024</t>
  </si>
  <si>
    <t>97083</t>
  </si>
  <si>
    <t>COMPACTAÇÃO MECÂNICA DE SOLO PARA EXECUÇÃO DE RADIER, PISO DE CONCRETO OU LAJE SOBRE SOLO, COM COMPACTADOR DE SOLOS A PERCUSSÃO. AF_09/2021</t>
  </si>
  <si>
    <t>93382</t>
  </si>
  <si>
    <t>REATERRO MANUAL DE VALAS, COM COMPACTADOR DE SOLOS DE PERCUSSÃO. AF_08/2023</t>
  </si>
  <si>
    <t>FUNDAÇÕES</t>
  </si>
  <si>
    <t>92761</t>
  </si>
  <si>
    <t>ARMAÇÃO DE PILAR OU VIGA DE ESTRUTURA CONVENCIONAL DE CONCRETO ARMADO UTILIZANDO AÇO CA-50 DE 8,0 MM - MONTAGEM. AF_06/2022 (BROCAS E BALDRAME)</t>
  </si>
  <si>
    <t>KG</t>
  </si>
  <si>
    <t>94963</t>
  </si>
  <si>
    <t>CONCRETO FCK = 15MPA, TRAÇO 1:3,4:3,5 (EM MASSA SECA DE CIMENTO/ AREIA MÉDIA/ BRITA 1) - PREPARO MECÂNICO COM BETONEIRA 400 L. AF_05/2021</t>
  </si>
  <si>
    <t>103670</t>
  </si>
  <si>
    <t>LANÇAMENTO COM USO DE BALDES, ADENSAMENTO E ACABAMENTO DE CONCRETO EM ESTRUTURAS. AF_02/2022</t>
  </si>
  <si>
    <t>97086</t>
  </si>
  <si>
    <t>FABRICAÇÃO, MONTAGEM E DESMONTAGEM DE FORMA PARA RADIER, PISO DE CONCRETO OU LAJE SOBRE SOLO, EM MADEIRA SERRADA, 4 UTILIZAÇÕES. AF_09/2021</t>
  </si>
  <si>
    <t>87529</t>
  </si>
  <si>
    <t>MASSA ÚNICA, EM ARGAMASSA TRAÇO 1:2:8, PREPARO MECÂNICO, APLICADA MANUALMENTE EM PAREDES INTERNAS DE AMBIENTES COM ÁREA ENTRE 5M² E 10M², E = 17,5MM, COM TALISCAS. AF_03/2024</t>
  </si>
  <si>
    <t>EXECUÇÃO DE ALAMBRADO E TRAVES</t>
  </si>
  <si>
    <t>102362</t>
  </si>
  <si>
    <t>ALAMBRADO PARA QUADRA POLIESPORTIVA, ESTRUTURADO POR TUBOS DE ACO GALVANIZADO, (MONTANTES COM DIAMETRO 2", TRAVESSAS E ESCORAS COM DIÂMETRO 1 ¼"), COM TELA DE ARAME GALVANIZADO, FIO 14 BWG E MALHA QUADRADA 5X5CM (EXCETO MURETA). AF_03/2021</t>
  </si>
  <si>
    <t>I1140 (GOINFRA)</t>
  </si>
  <si>
    <t>REDE PARA QUADRA DE VOLEI COMPLETA, COM POSTES DE TUBOS DE AÇO GALVANIZADO 3", H=255CM, PINTURA EM TINTA ESMALTE SINTÉTICO, REDE DE NYLON COM 2MM, MALHA 10X10CM E ANTENAS OFICIAIS EM FBRA DE VIDRO</t>
  </si>
  <si>
    <t>CJ</t>
  </si>
  <si>
    <t>I1137 (GOINFRA)</t>
  </si>
  <si>
    <t>TRAVES PARA FUTEBOL OFICIAL COMPLETA, DE 3,00X2,00M, EM TUBO DE AÇO GALVANIZADO 3" COM REQUADRO EM TUBO DE 1", PINTURA EM PRIMER COM TINTA ESMALTE SINTÉTICO E REDES DE POLIETILENO FIA 4MM</t>
  </si>
  <si>
    <t>PISO</t>
  </si>
  <si>
    <t>100975</t>
  </si>
  <si>
    <t>CARGA, MANOBRA E DESCARGA DE SOLOS E MATERIAIS GRANULARES EM CAMINHÃO BASCULANTE 14 M³ - CARGA COM PÁ CARREGADEIRA (CAÇAMBA DE 1,7 A 2,8 M³ / 128 HP) E DESCARGA LIVRE (UNIDADE: M3). AF_07/2020</t>
  </si>
  <si>
    <t>93592</t>
  </si>
  <si>
    <t>TRANSPORTE COM CAMINHÃO BASCULANTE DE 14 M³, EM VIA URBANA EM REVESTIMENTO PRIMÁRIO (UNIDADE: M3XKM). AF_07/2020</t>
  </si>
  <si>
    <t>M³XKM</t>
  </si>
  <si>
    <t>93593</t>
  </si>
  <si>
    <t>TRANSPORTE COM CAMINHÃO BASCULANTE DE 14 M³, EM VIA URBANA PAVIMENTADA, ADICIONAL PARA DMT EXCEDENTE A 30 KM (UNIDADE: M3XKM). AF_07/2020</t>
  </si>
  <si>
    <t xml:space="preserve">AREIA FINA - POSTO JAZIDA/FORNECEDOR (RETIRADO NA JAZIDA, SEM TRANSPORTE)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</si>
  <si>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PINTURA </t>
  </si>
  <si>
    <t>88415</t>
  </si>
  <si>
    <t>APLICAÇÃO MANUAL DE FUNDO SELADOR ACRÍLICO EM PAREDES EXTERNAS DE CASAS. AF_03/2024</t>
  </si>
  <si>
    <t>88426</t>
  </si>
  <si>
    <t>APLICAÇÃO MANUAL DE PINTURA COM TINTA TEXTURIZADA ACRÍLICA EM PANOS CEGOS DE FACHADA (SEM PRESENÇA DE VÃOS) DE EDIFÍCIOS DE MÚLTIPLOS PAVIMENTOS, DUAS CORES. AF_03/2024</t>
  </si>
  <si>
    <t>INSTALAÇÕES ELÉTRICAS (quadra, playground e academia)</t>
  </si>
  <si>
    <t>COMP 15</t>
  </si>
  <si>
    <t>100578</t>
  </si>
  <si>
    <t>ASSENTAMENTO DE POSTE DE CONCRETO COM COMPRIMENTO NOMINAL DE 9 M, CARGA NOMINAL MENOR OU IGUAL A 1000 DAN, ENGASTAMENTO SIMPLES COM 1,5 M DE SOLO (NÃO INCLUI FORNECIMENTO). AF_11/2019</t>
  </si>
  <si>
    <t>COMP 14</t>
  </si>
  <si>
    <t>POSTE DE AÇO CONICO CONTÍNUO CURVO DUPLO, ENGASTADO, H=9M, INCLUSIVE LUMINÁRIA DE LED PARA ILUMINAÇÃO PÚBLICA, DE 60 W- FORNECIMENTO E INSTALACAO.</t>
  </si>
  <si>
    <t xml:space="preserve">POSTE DE CONCRETO ARMADO DE SECAO DUPLO T, EXTENSAO DE 8,00 M, RESISTENCIA DE 150 DAN, TIPO 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</si>
  <si>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5928</t>
  </si>
  <si>
    <t xml:space="preserve">GUINDAUTO HIDRÁULICO, CAPACIDADE MÁXIMA DE CARGA 6200 KG, MOMENTO MÁXIMO DE CARGA 11,7 TM, ALCANCE MÁXIMO HORIZONTAL 9,70 M, INCLUSIVE CAMINHÃO TOCO PBT 16.000 KG, POTÊNCIA DE 189 CV - CHP DIURNO. AF_06/2014 - assentamento do poste </t>
  </si>
  <si>
    <t>CHP</t>
  </si>
  <si>
    <t>97883</t>
  </si>
  <si>
    <t>CAIXA ENTERRADA ELÉTRICA RETANGULAR, EM CONCRETO PRÉ-MOLDADO, FUNDO COM BRITA, DIMENSÕES INTERNAS: 0,6X0,6X0,5 M. AF_12/2020</t>
  </si>
  <si>
    <t>101876</t>
  </si>
  <si>
    <t>QUADRO DE DISTRIBUIÇÃO DE ENERGIA EM PVC, DE EMBUTIR, COM BARRAMENTO, PARA 6 DISJUNTORES - FORNECIMENTO E INSTALAÇÃO. AF_10/2020</t>
  </si>
  <si>
    <t>101560</t>
  </si>
  <si>
    <t>CABO DE COBRE FLEXÍVEL ISOLADO, 10 MM², 0,6/1,0 KV, PARA REDE AÉREA DE DISTRIBUIÇÃO DE ENERGIA ELÉTRICA DE BAIXA TENSÃO - FORNECIMENTO E INSTALAÇÃO. AF_07/2020</t>
  </si>
  <si>
    <t>m</t>
  </si>
  <si>
    <t>91929</t>
  </si>
  <si>
    <r>
      <rPr>
        <sz val="10"/>
        <rFont val="Arial"/>
        <charset val="134"/>
      </rPr>
      <t>CABO DE COBRE FLEXÍVEL ISOLADO, 4 MM², ANTI-CHAMA 0,6/1,0 KV, PARA CIRCUITOS TERMINAIS - FORNECIMENTO E INSTALAÇÃO. AF_03/2023</t>
    </r>
    <r>
      <rPr>
        <sz val="10"/>
        <color rgb="FFFF0000"/>
        <rFont val="Arial"/>
        <charset val="134"/>
      </rPr>
      <t xml:space="preserve"> (cabo em eletroduto enterrado, OBRIGATORIAMENTE COM ISOLAÇÃO 1kV, isolação em EPR ou XLPE)</t>
    </r>
  </si>
  <si>
    <t>91927</t>
  </si>
  <si>
    <r>
      <rPr>
        <sz val="10"/>
        <rFont val="Arial"/>
        <charset val="134"/>
      </rPr>
      <t xml:space="preserve">CABO DE COBRE FLEXÍVEL ISOLADO, 2,5 MM², ANTI-CHAMA 0,6/1,0 KV, PARA CIRCUITOS TERMINAIS - FORNECIMENTO E INSTALAÇÃO. AF_03/2023 </t>
    </r>
    <r>
      <rPr>
        <sz val="10"/>
        <color rgb="FFFF0000"/>
        <rFont val="Arial"/>
        <charset val="134"/>
      </rPr>
      <t>(cabo com isolação de 1kV, EPR ou XLPE)</t>
    </r>
  </si>
  <si>
    <t>M</t>
  </si>
  <si>
    <t>91849</t>
  </si>
  <si>
    <t>ELETRODUTO FLEXÍVEL LISO, PEAD, DN 32 MM (1"), PARA CIRCUITOS TERMINAIS, INSTALADO EM LAJE - FORNECIMENTO E INSTALAÇÃO. AF_03/2023</t>
  </si>
  <si>
    <t>93657</t>
  </si>
  <si>
    <t>DISJUNTOR MONOPOLAR TIPO DIN, CORRENTE NOMINAL DE 32A - FORNECIMENTO E INSTALAÇÃO. AF_10/2020</t>
  </si>
  <si>
    <t>93666</t>
  </si>
  <si>
    <t>DISJUNTOR BIPOLAR TIPO DIN, CORRENTE NOMINAL DE 50A - FORNECIMENTO E INSTALAÇÃO. AF_10/2020</t>
  </si>
  <si>
    <t>ESCAVAÇÃO MANUAL PARA VIGA BALDRAME OU SAPATA CORRIDA (INCLUINDO ESCAVAÇÃO PARA COLOCAÇÃO DE FÔRMAS). AF_01/2024 - escavação no solo para passagem dos condutores, no mínimo 30cm de profundidade para evitar vandalismo</t>
  </si>
  <si>
    <t>M3</t>
  </si>
  <si>
    <t>101655</t>
  </si>
  <si>
    <t>LUMINÁRIA DE LED PARA ILUMINAÇÃO PÚBLICA, DE 51 W ATÉ 67 W - FORNECIMENTO E INSTALAÇÃO. AF_08/2020 (POSTES EXISTENTE)</t>
  </si>
  <si>
    <t>97881</t>
  </si>
  <si>
    <t>CAIXA ENTERRADA ELÉTRICA RETANGULAR, EM CONCRETO PRÉ-MOLDADO, FUNDO COM BRITA, DIMENSÕES INTERNAS: 0,3X0,3X0,3 M. AF_12/2020 (devem ficar enterradas cerca de 30cm para evitar vandalismo, inclusive tampa parafusada para a caixa existente na base do poste)</t>
  </si>
  <si>
    <t>CALÇAMENTO E PAISAGISMO</t>
  </si>
  <si>
    <t>ASSENTAMENTO DE PAVER SEM FORNECIMENTO DE MATERIAL</t>
  </si>
  <si>
    <t>94265</t>
  </si>
  <si>
    <t>GUIA (MEIO-FIO) CONCRETO, MOLDADA  IN LOCO  EM TRECHO RETO COM EXTRUSORA, 15 CM BASE X 30 CM ALTURA. AF_01/2024</t>
  </si>
  <si>
    <t>PAISAGISMO</t>
  </si>
  <si>
    <t>COMP 07</t>
  </si>
  <si>
    <t xml:space="preserve">PLANTIO DE ÁRVORE - ACÁCIA - COM ALTURA DE MUDA DE APROXIMADAMENTE 1,20M </t>
  </si>
  <si>
    <t>COMP 08</t>
  </si>
  <si>
    <t xml:space="preserve">PLANTIO DE PALMEIRA REAL, COM ALTURA DE MUDA DE APROXIMADAMENTE 1,50M </t>
  </si>
  <si>
    <t>COMP 10</t>
  </si>
  <si>
    <t xml:space="preserve">PLANTIO DE PALMEIRA AZUL, COM ALTURA DE MUDA DE APROXIMADAMENTE 1,50M </t>
  </si>
  <si>
    <t>COMP 11</t>
  </si>
  <si>
    <t>PLANTIO DE ARBUSTO - BELA EMÍLIA, MUDA COM APROXIMADAMENTE 20CM DE ALTURA</t>
  </si>
  <si>
    <t>COMP 12</t>
  </si>
  <si>
    <t>PLANTIO DE FORRAÇÃO - BARBA DE SERPENTE - 25 MUDAS POR M²</t>
  </si>
  <si>
    <t>m²</t>
  </si>
  <si>
    <t>COMP 13</t>
  </si>
  <si>
    <t>PLANTIO DE FORRAÇÃO - LAMBARI ROXO - 25 MUDAS POR M²</t>
  </si>
  <si>
    <t>COMP 17</t>
  </si>
  <si>
    <t xml:space="preserve">PLANTIO DE ÁRVORE ORNAMENTAL - JADE - COM ALTURA DE MUDA DE APROXIMADAMENTE 1,00M </t>
  </si>
  <si>
    <t>103946</t>
  </si>
  <si>
    <t>PLANTIO DE GRAMA ESMERALDA OU SÃO CARLOS OU CURITIBANA, EM PLACAS. AF_05/2022 - (usar a esmeralda), INCLUSIVE SEPRADOR PARA O PLANTIO DE FORRAÇÃO</t>
  </si>
  <si>
    <t>98519</t>
  </si>
  <si>
    <t>REVOLVIMENTO E LIMPEZA MANUAL DE SOLO. AF_05/2018</t>
  </si>
  <si>
    <t>98520</t>
  </si>
  <si>
    <t>APLICAÇÃO DE ADUBO EM SOLO. AF_05/2018 - FORRAÇÕES E ARBUSTOS</t>
  </si>
  <si>
    <t>TERRA VEGETAL (GRANEL) - APLICAÇÃO NO PLANTIO DAS MUDAS (camada 5cm)</t>
  </si>
  <si>
    <t>PERGOLADO</t>
  </si>
  <si>
    <t>COMP 06</t>
  </si>
  <si>
    <t>INSTALAÇÃO DE PERGOLADO DE MADEIRA, EM MAÇARANDUBA, ANGELIM OU EQUIVALENTE DA REGIÃO, FIXADO COM CONCRETO SOBRE SOLO, SENDO: PILARES 20X20CM E VIGAS 10X20CM</t>
  </si>
  <si>
    <t>102213</t>
  </si>
  <si>
    <t>PINTURA VERNIZ (INCOLOR) ALQUÍDICO EM MADEIRA, USO INTERNO E EXTERNO, 2 DEMÃOS. AF_01/2021 - pergolados</t>
  </si>
  <si>
    <t>LETREIRO "EU AO NOVO MUNDO"</t>
  </si>
  <si>
    <t>99059</t>
  </si>
  <si>
    <t>LOCAÇÃO CONVENCIONAL DE OBRA, UTILIZANDO GABARITO DE TÁBUAS CORRIDAS PONTALETADAS A CADA 2,00M -  2 UTILIZAÇÕES. AF_03/2024</t>
  </si>
  <si>
    <t>96526</t>
  </si>
  <si>
    <t>ESCAVAÇÃO MANUAL PARA VIGA BALDRAME OU SAPATA CORRIDA (SEM ESCAVAÇÃO PARA COLOCAÇÃO DE FÔRMAS). AF_01/2024</t>
  </si>
  <si>
    <t>m³</t>
  </si>
  <si>
    <t>92759</t>
  </si>
  <si>
    <t>ARMAÇÃO DE PILAR OU VIGA DE ESTRUTURA CONVENCIONAL DE CONCRETO ARMADO UTILIZANDO AÇO CA-60 DE 5,0 MM - MONTAGEM. AF_06/2022</t>
  </si>
  <si>
    <t>88317</t>
  </si>
  <si>
    <t>SOLDADOR COM ENCARGOS COMPLEMENTARES</t>
  </si>
  <si>
    <t>H</t>
  </si>
  <si>
    <t>LETREIRO</t>
  </si>
  <si>
    <t xml:space="preserve">PERFIL "U" SIMPLES, EM CHAPA DOBRADA DE ACO LAMINADO, E = 2,65 MM, H = 75 MM, L = 40 MM (3,04 KG/M)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</si>
  <si>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CHAPA DE ACO FINA A QUENTE BITOLA MSG 16, E = 1,50 MM (12,00 KG/M2)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</si>
  <si>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100721</t>
  </si>
  <si>
    <t>PINTURA COM TINTA ALQUÍDICA DE FUNDO (TIPO ZARCÃO) PULVERIZADA SOBRE SUPERFÍCIES METÁLICAS (EXCETO PERFIL) EXECUTADO EM OBRA (POR DEMÃO). AF_01/2020_PE</t>
  </si>
  <si>
    <t>100725</t>
  </si>
  <si>
    <t>PINTURA COM TINTA ALQUÍDICA DE FUNDO E ACABAMENTO (ESMALTE SINTÉTICO GRAFITE) PULVERIZADA SOBRE SUPERFÍCIES METÁLICAS (EXCETO PERFIL) EXECUTADO EM OBRA (POR DEMÃO). AF_01/2020_PE</t>
  </si>
  <si>
    <t>88278</t>
  </si>
  <si>
    <t>MONTADOR DE ESTRUTURA METÁLICA COM ENCARGOS COMPLEMENTARES</t>
  </si>
  <si>
    <t>88240</t>
  </si>
  <si>
    <t>AJUDANTE DE ESTRUTURA METÁLICA COM ENCARGOS COMPLEMENTARES</t>
  </si>
  <si>
    <t>SERVIÇOS COMPLEMENTARES</t>
  </si>
  <si>
    <t>COMP 02</t>
  </si>
  <si>
    <t>99837</t>
  </si>
  <si>
    <t>GUARDA-CORPO DE AÇO GALVANIZADO DE 1,10M, MONTANTES TUBULARES DE 1.1/4" ESPAÇADOS DE 1,20M, TRAVESSA SUPERIOR DE 1.1/2", GRADIL FORMADO POR TUBOS HORIZONTAIS DE 1" E VERTICAIS DE 3/4", FIXADO COM CHUMBADOR MECÂNICO. AF_04/2019_PS</t>
  </si>
  <si>
    <t>LIMPEZA DE OBRA</t>
  </si>
  <si>
    <t>COMP 01</t>
  </si>
  <si>
    <t>LIMPEZA E REMOÇÃO DE ENTULHO</t>
  </si>
  <si>
    <t>TOTAL GERAL DO ORÇAMENTO:</t>
  </si>
  <si>
    <t>VALOR POR EXTENSO: QUINHENTOS E NOVENTA E SEIS MIL, QUINHENTOS E VINTE E UM REAIS E VINTE E NOVE CENTAVOS</t>
  </si>
  <si>
    <t>RESP. TÉCNICO:</t>
  </si>
  <si>
    <t>FABIANA DE DAVID</t>
  </si>
  <si>
    <t>ARQTª E URBª - CAU  A44114-7</t>
  </si>
  <si>
    <t xml:space="preserve">                 PREFEITURA MUNICIPAL DE NOVO MUNDO</t>
  </si>
  <si>
    <t>MEMÓRIA DE CÁLCULO</t>
  </si>
  <si>
    <t xml:space="preserve">                            Rua Nunes Freire, nº 12, Alto da Bela Vista, Centro, Novo Mundo/MT</t>
  </si>
  <si>
    <t xml:space="preserve">                             Fone: (66) 3539-6244/6003 - e-mail: prefeituranovomundo@hotmail.com</t>
  </si>
  <si>
    <t>ADM OBRA</t>
  </si>
  <si>
    <t>Arquiteto e urbanista</t>
  </si>
  <si>
    <t>1h/dia/20 dias/4 meses</t>
  </si>
  <si>
    <t>Encarregado</t>
  </si>
  <si>
    <t>8h/dia/20 dias/4 meses</t>
  </si>
  <si>
    <t>PONTALETEAMENTO</t>
  </si>
  <si>
    <t>COMPRIMENTO 3376,5/10M X 1,MM DE ALTURA</t>
  </si>
  <si>
    <t>DEMOLIÇÕES</t>
  </si>
  <si>
    <t>REMOÇÃO</t>
  </si>
  <si>
    <t>PERGOLADO DE MADEIRA (5,00X3,50M)</t>
  </si>
  <si>
    <t>17,50M²</t>
  </si>
  <si>
    <t xml:space="preserve">LIMPEZA DE CAMADA VEGETAL </t>
  </si>
  <si>
    <t>REMOÇÃO DE GRAMA AO REDOR DAS PLAMEIRAS EXISTENTES PARA ADUBAÇÃO, NUM RAIO DE 0,60M, SENDO TOTAL DE 29 UND = 1,13X29 = 32,77M²+ REMOÇÃO DA GRAMA NO PARQUINHO PARA EXECUÇÃO DE CALÇADA = 130,26m²/ CANTEIROS ESTREITOS : 149,87+196,88+102,79</t>
  </si>
  <si>
    <t>612,57m²</t>
  </si>
  <si>
    <t>REGULARIZAÇÃO COM MOTONIVELADORA</t>
  </si>
  <si>
    <t>ÁREA DA QUADRA E CALÇADAS</t>
  </si>
  <si>
    <t>931,54M²</t>
  </si>
  <si>
    <t>ESCAVAÇÃO BROCA</t>
  </si>
  <si>
    <t>46 X 0,125X0,125X3,1415X1,50</t>
  </si>
  <si>
    <t>3,38M³</t>
  </si>
  <si>
    <t>ESCAVAÇÃO BALDRAME</t>
  </si>
  <si>
    <t>116,00 X ,15(ENTERRADO) X 0,30 (2 LARGURAS DA VIGA)</t>
  </si>
  <si>
    <t>5,22m³</t>
  </si>
  <si>
    <t>COMPACTAÇÃO ÁREA DE CALÇADA NOVA, EXCETO ONDE É SOMENTE TROCA DE PISO</t>
  </si>
  <si>
    <t>FUNDO DA VALA DA BALDRAME (116 X 0,15)</t>
  </si>
  <si>
    <t>17,40M²</t>
  </si>
  <si>
    <t>REATERRO DE VALA</t>
  </si>
  <si>
    <t>METADA DA ESCAVAÇÃO DA BALDRAME = 2,61</t>
  </si>
  <si>
    <t>2,61M³</t>
  </si>
  <si>
    <t>ALVENARIA DE EMBASAMENTO</t>
  </si>
  <si>
    <t>TIJOLO DE 1 VEZ = MEDIA DE 30CM DE NIVELAMENTO EM METADE DO PERÍMETRO: 116,00 X 0,30 / 2 = 17,40</t>
  </si>
  <si>
    <t>FERRAGEM 8MM BROCAS E BALDRAME</t>
  </si>
  <si>
    <t>Broca (46un x 4FE x 1,50= 276m) + baldrame ( 116 x 4fe=464,00m)= 740m x 0,40 (coefic) = 296Kg</t>
  </si>
  <si>
    <t>296Kg</t>
  </si>
  <si>
    <t>CONCRETO 15MPA</t>
  </si>
  <si>
    <t>BROCA( 46Xø0,25X1,50= 3,38M³)+ BALDRAME(116,00X0,45X0,15=7,83M³) = 11,21M²</t>
  </si>
  <si>
    <t>11,21M²</t>
  </si>
  <si>
    <t>LANÇAMENTO</t>
  </si>
  <si>
    <t>MESMA QUANTIDADE DO CONCRETO</t>
  </si>
  <si>
    <t>11,21M³</t>
  </si>
  <si>
    <t>REBOCO DA MURETA E VIGA BALDRAME</t>
  </si>
  <si>
    <t>116,00 X (0,45+0,15+0,45) = 121,80M²</t>
  </si>
  <si>
    <t>121,80M²</t>
  </si>
  <si>
    <t>ALAMBRADO</t>
  </si>
  <si>
    <t>116,00 X 4,00 = 464,00 M²</t>
  </si>
  <si>
    <t>464,00 M²</t>
  </si>
  <si>
    <t>PORTÃO DE GRADIL</t>
  </si>
  <si>
    <t>1,10 X 2,00M = 2,20 X 2 = 4,40M2</t>
  </si>
  <si>
    <t>4,40M²</t>
  </si>
  <si>
    <t>REDE DE VOLEI</t>
  </si>
  <si>
    <t>TRAVE DE FUTEBOL</t>
  </si>
  <si>
    <t>PISOS DAS CALÇADAS</t>
  </si>
  <si>
    <t>CARGA DE AREIA</t>
  </si>
  <si>
    <t>37,70 X 19,70 X 0,30</t>
  </si>
  <si>
    <t>222,80M³</t>
  </si>
  <si>
    <t>TRANSPORTE VIA NÃO PAV</t>
  </si>
  <si>
    <t>4,5KM CHÃO X 220,80</t>
  </si>
  <si>
    <t>TRANSPORTE VIA PAV</t>
  </si>
  <si>
    <t>19KM PAV X 220,80</t>
  </si>
  <si>
    <t>AREIA FINA</t>
  </si>
  <si>
    <t>37,70X19,7X0,30</t>
  </si>
  <si>
    <t>FUNDO SELADOR</t>
  </si>
  <si>
    <t>MESMA QUANTIDADE DE REBOCO</t>
  </si>
  <si>
    <t>121,8M²</t>
  </si>
  <si>
    <t>TEXTURA</t>
  </si>
  <si>
    <t>INTALAÇÕES ELÉTRICAS</t>
  </si>
  <si>
    <t>POSTES METÁLICOS DUPLOS</t>
  </si>
  <si>
    <t>15 UNIDADES</t>
  </si>
  <si>
    <t>LÂMPADAS LED</t>
  </si>
  <si>
    <t>30 UNIDADES</t>
  </si>
  <si>
    <t>MULTIPLEXADO</t>
  </si>
  <si>
    <t>DISTÂNCIA = 24,00M X 3 + 5x3 (subida poste)</t>
  </si>
  <si>
    <t>87,00m</t>
  </si>
  <si>
    <t>FIO ELÉTRICA 4MM</t>
  </si>
  <si>
    <t>104m x 4 (2 circuitos) + 100 x 2 = 416 + 200 = 616</t>
  </si>
  <si>
    <t>616m</t>
  </si>
  <si>
    <t>FIO ELÉTRICA 2,5MM</t>
  </si>
  <si>
    <t>15 POSTES x 2 x 8 (altura poste)</t>
  </si>
  <si>
    <t>240m</t>
  </si>
  <si>
    <t>QUADRO DE DISTRIBUIÇÃO</t>
  </si>
  <si>
    <t>1 UNIDADE</t>
  </si>
  <si>
    <t>ELETRODUTO 32MM</t>
  </si>
  <si>
    <t>204 m</t>
  </si>
  <si>
    <t>CAIXA DE ELÉTRICA</t>
  </si>
  <si>
    <t>14 UNIDADES</t>
  </si>
  <si>
    <t xml:space="preserve">RASGO NO CHÃO </t>
  </si>
  <si>
    <t>204 * 0,2*0,3</t>
  </si>
  <si>
    <t>12,24M³</t>
  </si>
  <si>
    <t>RECOMPOSIÇÃO DO PISO NAS ÁREAS DE CORTE</t>
  </si>
  <si>
    <t>48*0,5</t>
  </si>
  <si>
    <t>24M²</t>
  </si>
  <si>
    <t>PALMEIRA REAL</t>
  </si>
  <si>
    <t>20 UNIDADES</t>
  </si>
  <si>
    <t xml:space="preserve">ACÁCIA </t>
  </si>
  <si>
    <t>8 UNIDADES</t>
  </si>
  <si>
    <t>PALMEIRA AZUL</t>
  </si>
  <si>
    <t>RAVENALA</t>
  </si>
  <si>
    <t>6 UNIDADES</t>
  </si>
  <si>
    <t>BELA EMÍLIA</t>
  </si>
  <si>
    <t>(30X2)+(22X2)+(20X2)+(27X8)= 360m PLANTAR 2 MUDAS POR M</t>
  </si>
  <si>
    <t>720MUDAS</t>
  </si>
  <si>
    <t>LAMBARI ROXO</t>
  </si>
  <si>
    <t>17,32*4= 69,28m²</t>
  </si>
  <si>
    <t>BARBA DE SERPENTE</t>
  </si>
  <si>
    <t>13,42*4= 53,68m²</t>
  </si>
  <si>
    <t>GRAMA ESMERALDA</t>
  </si>
  <si>
    <t>10% DA ÁREA FINAL DE GRAMA PARA REPLANTIO EM ÁREAS DANIFICADAS</t>
  </si>
  <si>
    <t>697,54M²</t>
  </si>
  <si>
    <t>REVOLVIMENTO DE TERRA</t>
  </si>
  <si>
    <t>ÁREA DAS FORRAÇÕES + METRO LINEAR (360)*0,2M DA BELA EMÍLIA</t>
  </si>
  <si>
    <t>194,96M²</t>
  </si>
  <si>
    <t>TERRA VEGETAL</t>
  </si>
  <si>
    <t>(ÁREA FORRAÇÕES 122,96 *5CM) + (720 BELA EMÍLIA * 0,003M³) + (35 PALMEIRAS * 0,05M³)</t>
  </si>
  <si>
    <t>10,06M³</t>
  </si>
  <si>
    <t>ITEM POR M²</t>
  </si>
  <si>
    <t>ÁREA DOS PERGOLADOS 17,88 M² X 3</t>
  </si>
  <si>
    <t>53,64M²</t>
  </si>
  <si>
    <t>VERNIZ</t>
  </si>
  <si>
    <t>(19,20+5,40 + 4,00 + 4,64 ) X 3UND = 97,80</t>
  </si>
  <si>
    <t>97,80M²</t>
  </si>
  <si>
    <t>LIMPEZA</t>
  </si>
  <si>
    <t>TRANSPORTE DE ENTULHOS</t>
  </si>
  <si>
    <t>94,71M³ + IXÓRIAS 0,5*0,5*0,5*500 + aprox 10m³ madeiras</t>
  </si>
  <si>
    <t>167,21M³</t>
  </si>
  <si>
    <t>GRAZIELA CAVALLI PALOSCHI</t>
  </si>
  <si>
    <t>ENGª CIVIL - CREA MT 045524</t>
  </si>
  <si>
    <t>PLANILHA DE COMPOSIÇÃO DE PREÇOS UNITÁRIOS</t>
  </si>
  <si>
    <t>COMPOSIÇÕES</t>
  </si>
  <si>
    <t>COEF</t>
  </si>
  <si>
    <t>CAMINHÃO BASCULANTE 10 M3, TRUCADO CABINE SIMPLES, PESO BRUTO TOTAL 23.000 KG, CARGA ÚTIL MÁXIMA 15.935 KG, DISTÂNCIA ENTRE EIXOS 4,80 M, POTÊNCIA 2
30 CV INCLUSIVE CAÇAMBA METÁLICA - CHP DIURNO. AF_06/2014</t>
  </si>
  <si>
    <t>CHI</t>
  </si>
  <si>
    <t>93589</t>
  </si>
  <si>
    <t>TRANSPORTE COM CAMINHÃO BASCULANTE DE 10 M³, EM VIA URBANA EM REVESTIMENTO PRIMÁRIO (UNIDADE: M3XKM). AF_07/2020 (1,8KM BOTA-FORA)</t>
  </si>
  <si>
    <t>SERVENTE COM ENCARGOS COMPLEMENTARES</t>
  </si>
  <si>
    <t>TOTAL</t>
  </si>
  <si>
    <t>PLACA DE INAUGURAÇÃO 40X60CM, INCLUSIVE ESTRUTURA DE FIXAÇÃO (TOTEN)</t>
  </si>
  <si>
    <t>PLACA DE INAUGURACAO METALICA, *40* CM X *60* CM</t>
  </si>
  <si>
    <t>CHAPA DE ACO CARBONO LAMINADO A QUENTE, QUALIDADE ESTRUTURAL, BITOLA 3/16", E =4,75 MM (37,29 KG/M2) (5% perda)</t>
  </si>
  <si>
    <t>PERFIL "U" SIMPLES, EM CHAPA DOBRADA DE ACO LAMINADO, E = 2,65 MM, H = 75 MM, L = 40 MM (3,04 KG/M) (10% perda)</t>
  </si>
  <si>
    <t>92802</t>
  </si>
  <si>
    <t>CORTE E DOBRA DE AÇO CA-50, DIÂMETRO DE 8,0 MM. AF_06/2022</t>
  </si>
  <si>
    <t>ELETRODO REVESTIDO AWS - E7018, DIAMETRO IGUAL A 4,00 MM</t>
  </si>
  <si>
    <t>PARAFUSO ZINCADO, AUTOBROCANTE, FLANGEADO, 4,2 MM X 19 MM</t>
  </si>
  <si>
    <t>CENTO</t>
  </si>
  <si>
    <t>88315</t>
  </si>
  <si>
    <t>SERRALHEIRO COM ENCARGOS COMPLEMENTARES</t>
  </si>
  <si>
    <t>88251</t>
  </si>
  <si>
    <t>AUXILIAR DE SERRALHEIRO COM ENCARGOS COMPLEMENTARES</t>
  </si>
  <si>
    <t>FITA DE PAPEL REFORCADA COM LAMINA DE METAL PARA REFORCO DE CANTOS DE CHAPA DE GESSO PARA DRYWALL (10% perda)</t>
  </si>
  <si>
    <t>CHUMBADOR DE ACO GALVANIZADO, 1" X 600 MM, PARA POSTES DE ACO COM BASE, INCLUSO PORCA E ARRUELA (ADEQUAR TAMANHO DA BASE)</t>
  </si>
  <si>
    <t>PINTURA COM TINTA ALQUÍDICA DE FUNDO E ACABAMENTO (ESMALTE SINTÉTICO GRAFITE) PULVERIZADA SOBRE SUPERFÍCIES METÁLICAS (EXCETO PERFIL) EXECUTADO EM OBRA (POR DEMÃO). AF_01/2020_PE (metragem para duas demãos, 1,31m² + 10%)</t>
  </si>
  <si>
    <t>PINTURA COM TINTA ALQUÍDICA DE FUNDO (TIPO ZARCÃO) PULVERIZADA SOBRE SUPERFÍCIES METÁLICAS (EXCETO PERFIL) EXECUTADO EM OBRA (POR DEMÃO). AF_01/2020_PE (ambos os lados 3,3m² + 10%)</t>
  </si>
  <si>
    <t>CONCRETO FCK = 15MPA, TRAÇO 1:3,4:3,5 (EM MASSA SECA DE CIMENTO/ AREIA MÉDIA/ BRITA 1) - PREPARO MECÂNICO COM BETONEIRA 400 L. AF_05/2021  (20% perda)</t>
  </si>
  <si>
    <t>REMOÇÃO DE ESTRUTURA DE MADEIRA (PLAYGROUND)</t>
  </si>
  <si>
    <t>88262</t>
  </si>
  <si>
    <t>CARPINTEIRO DE FORMAS COM ENCARGOS COMPLEMENTARES</t>
  </si>
  <si>
    <t>COMP 04</t>
  </si>
  <si>
    <t>FORNECIMENTO E INSTALAÇÃO DE SEPARADOR DE GRAMA FORMANDO CANTEIROS CONFORME PROJETO</t>
  </si>
  <si>
    <t>COTA. 13</t>
  </si>
  <si>
    <t>88441</t>
  </si>
  <si>
    <t>JARDINEIRO COM ENCARGOS COMPLEMENTARES</t>
  </si>
  <si>
    <t>COMP 05</t>
  </si>
  <si>
    <t>EXECUÇÃO DE CALÇADA EM PISO INTERTRAVADO COM APROVEITAMENTO DE PAVER, 6CM</t>
  </si>
  <si>
    <t>370</t>
  </si>
  <si>
    <t>AREIA MEDIA - POSTO JAZIDA/FORNECEDOR (RETIRADO NA JAZIDA, SEM TRANSPORTE)</t>
  </si>
  <si>
    <t>4741</t>
  </si>
  <si>
    <t>PO DE PEDRA (POSTO PEDREIRA/FORNECEDOR, SEM FRETE)</t>
  </si>
  <si>
    <t>100952</t>
  </si>
  <si>
    <t>TRANSPORTE COM CAMINHÃO CARROCERIA COM GUINDAUTO (MUNCK),  MOMENTO MÁXIMO DE CARGA 11,7 TM, EM VIA URBANA PAVIMENTADA, DMT ATÉ 30KM (UNIDADE: TXKM). AF_07/2020</t>
  </si>
  <si>
    <t>TXKM</t>
  </si>
  <si>
    <t>88260</t>
  </si>
  <si>
    <t>CALCETEIRO COM ENCARGOS COMPLEMENTARES</t>
  </si>
  <si>
    <t>88316</t>
  </si>
  <si>
    <t>91277</t>
  </si>
  <si>
    <t>PLACA VIBRATÓRIA REVERSÍVEL COM MOTOR 4 TEMPOS A GASOLINA, FORÇA CENTRÍFUGA DE 25 KN (2500 KGF), POTÊNCIA 5,5 CV - CHP DIURNO. AF_08/2015</t>
  </si>
  <si>
    <t>91278</t>
  </si>
  <si>
    <t>PLACA VIBRATÓRIA REVERSÍVEL COM MOTOR 4 TEMPOS A GASOLINA, FORÇA CENTRÍFUGA DE 25 KN (2500 KGF), POTÊNCIA 5,5 CV - CHI DIURNO. AF_08/2015</t>
  </si>
  <si>
    <t>91283</t>
  </si>
  <si>
    <t>CORTADORA DE PISO COM MOTOR 4 TEMPOS A GASOLINA, POTÊNCIA DE 13 HP, COM DISCO DE CORTE DIAMANTADO SEGMENTADO PARA CONCRETO, DIÂMETRO DE 350 MM, FURO DE 1" (14 X 1") - CHP DIURNO. AF_08/2015</t>
  </si>
  <si>
    <t>91285</t>
  </si>
  <si>
    <t>CORTADORA DE PISO COM MOTOR 4 TEMPOS A GASOLINA, POTÊNCIA DE 13 HP, COM DISCO DE CORTE DIAMANTADO SEGMENTADO PARA CONCRETO, DIÂMETRO DE 350 MM, FURO DE 1" (14 X 1") - CHI DIURNO. AF_08/2015</t>
  </si>
  <si>
    <t>4721</t>
  </si>
  <si>
    <t>PEDRA BRITADA N. 1 (9,5 a 19 MM) POSTO PEDREIRA/FORNECEDOR, SEM FRETE</t>
  </si>
  <si>
    <t>20211</t>
  </si>
  <si>
    <t>VIGA APARELHADA 10 X 20 CM, EM MACARANDUBA/MASSARANDUBA, ANGELIM OU EQUIVALENTE DA REGIAO (PREÇO PROPORCIONAL AO ITEM 20211 - VIGA SOBRE OS PILARES) (UTILIZOU PREÇO PROPORCIONAL PELA SESSÃO)</t>
  </si>
  <si>
    <t>VIGA APARELHADA 10 X 20 CM, EM MACARANDUBA/MASSARANDUBA, ANGELIM OU EQUIVALENTE DA REGIAO (PREÇO PROPORCIONAL AO ITEM 20211) (UTILIZOU PREÇO PROPORCIONAL PELA SESSÃO)</t>
  </si>
  <si>
    <t xml:space="preserve">PILAR QUADRADO APARELHADO *20 X 20* CM, EM MACARANDUBA/MASSARANDUBA, ANGELIM OU EQUIVALENTE DA REGIAO </t>
  </si>
  <si>
    <t>39027</t>
  </si>
  <si>
    <t>PREGO DE ACO POLIDO COM CABECA 19  X 36 (3 1/4  X  9)</t>
  </si>
  <si>
    <t>88239</t>
  </si>
  <si>
    <t>AJUDANTE DE CARPINTEIRO COM ENCARGOS COMPLEMENTARES</t>
  </si>
  <si>
    <t>102486</t>
  </si>
  <si>
    <t>CONCRETO FCK = 15MPA, TRAÇO 1:3,4:3,4 (EM MASSA SECA DE CIMENTO/ AREIA MÉDIA/ SEIXO ROLADO) - PREPARO MANUAL. AF_05/2021</t>
  </si>
  <si>
    <t>* COEFICIENTES PROPORCIONAIS AO ITEM 103315</t>
  </si>
  <si>
    <t>COTAÇÃO</t>
  </si>
  <si>
    <t>MUDA DE ACÁCIA COM APROXIMADAMENTE 1,20M DE ALTURA</t>
  </si>
  <si>
    <t>*COMPOSIÇÃO CONFORME ITEM 98510</t>
  </si>
  <si>
    <t>MUDA DE PALMEIRA REAL, COM APROXIMADAMENTE 1,5M DE ALTURA</t>
  </si>
  <si>
    <t>91634</t>
  </si>
  <si>
    <t>GUINDAUTO HIDRÁULICO, CAPACIDADE MÁXIMA DE CARGA 6500 KG, MOMENTO MÁXIMO DE CARGA 5,8 TM, ALCANCE MÁXIMO HORIZONTAL 7,60 M, INCLUSIVE CAMINHÃO TOCO PBT 9.700 KG, POTÊNCIA DE 160 CV - CHP DIURNO. AF_08/2015</t>
  </si>
  <si>
    <t>91635</t>
  </si>
  <si>
    <t>GUINDAUTO HIDRÁULICO, CAPACIDADE MÁXIMA DE CARGA 6500 KG, MOMENTO MÁXIMO DE CARGA 5,8 TM, ALCANCE MÁXIMO HORIZONTAL 7,60 M, INCLUSIVE CAMINHÃO TOCO PBT 9.700 KG, POTÊNCIA DE 160 CV - CHI DIURNO. AF_08/2015</t>
  </si>
  <si>
    <t>*COMPOSIÇÃO CONFORME ITEM 98516</t>
  </si>
  <si>
    <t>COMP 09</t>
  </si>
  <si>
    <t xml:space="preserve">PLANTIO DE PALMEIRA RAVENALA, COM ALTURA DE MUDA DE APROXIMADAMENTE 1,50M </t>
  </si>
  <si>
    <t>MUDA DE PALMEIRA RAVENALA, COM APROXIMADAMENTE 1,5M DE ALTURA</t>
  </si>
  <si>
    <t>MUDA DE PALMEIRA AZUL, COM APROXIMADAMENTE 1,5M DE ALTURA</t>
  </si>
  <si>
    <t>MUDA DE BELA EMÍLIA</t>
  </si>
  <si>
    <t>*COMPOSIÇÃO CONFORME ITEM 98509</t>
  </si>
  <si>
    <t>MUDA DE BARBA DE SERPENTE</t>
  </si>
  <si>
    <t>*COMPOSIÇÃO CONFORME ITEM 98505</t>
  </si>
  <si>
    <t>MUDA DE LAMBARI ROXO</t>
  </si>
  <si>
    <t>863</t>
  </si>
  <si>
    <t>CABO DE COBRE NU 35 MM2 MEIO-DURO</t>
  </si>
  <si>
    <t>LUMINÁRIA DE LED PARA ILUMINAÇÃO PÚBLICA, DE 51 W ATÉ 67 W - FORNECIMENTO E INSTALAÇÃO. AF_08/2020</t>
  </si>
  <si>
    <t>GUINDAUTO HIDRÁULICO, CAPACIDADE MÁXIMA DE CARGA 6200 KG, MOMENTO MÁXIMO DE CARGA 11,7 TM, ALCANCE MÁXIMO HORIZONTAL 9,70 M, INCLUSIVE CAMINHÃO TOCO PBT 16.000 KG, POTÊNCIA DE 189 CV - CHP DIURNO. AF_06/2014</t>
  </si>
  <si>
    <t>14164</t>
  </si>
  <si>
    <t>POSTE CONICO CONTINUO EM ACO GALVANIZADO, CURVO, BRACO DUPLO, ENGASTADO,  H = 9 M, DIAMETRO INFERIOR/BASE = *135* MM</t>
  </si>
  <si>
    <t>96985</t>
  </si>
  <si>
    <t>HASTE DE ATERRAMENTO, DIÂMETRO 5/8", COM 3 METROS - FORNECIMENTO E INSTALAÇÃO. AF_08/2023</t>
  </si>
  <si>
    <t>104750</t>
  </si>
  <si>
    <t>CONECTOR GRAMPO METÁLICO TIPO OLHAL, PARA SPDA, PARA HASTE DE ATERRAMENTO DE 5/8'' E CABOS DE 10 A 50 MM2 - FORNECIMENTO E INSTALAÇÃO. AF_08/2023</t>
  </si>
  <si>
    <t>88247</t>
  </si>
  <si>
    <t>AUXILIAR DE ELETRICISTA COM ENCARGOS COMPLEMENTARES</t>
  </si>
  <si>
    <t>21,96</t>
  </si>
  <si>
    <t>88264</t>
  </si>
  <si>
    <t>ELETRICISTA COM ENCARGOS COMPLEMENTARES</t>
  </si>
  <si>
    <t>26,68</t>
  </si>
  <si>
    <t>POSTE DE ILUMINAÇÃO PARA QUADRA DE AREIA COM SUPORTE PARA 4 REFELTORES DE LED DE 400W</t>
  </si>
  <si>
    <t xml:space="preserve">POSTE DE CONCRETO ARMADO DE SECAO DUPLO T, EXTENSAO DE 9,00 M, RESISTENCIA DE 600 DAN, TIPO 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</si>
  <si>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 </t>
  </si>
  <si>
    <t>277,46</t>
  </si>
  <si>
    <t>RADAR TCE (PUG 00065726)</t>
  </si>
  <si>
    <t>SUPORTE CRUZETA HORIZONTAL EM AÇO GALVANIZADO, PARA 04 REFLETORES, INCLUSO PARAFUSOS E ABRAÇADEIRAS</t>
  </si>
  <si>
    <t>RADAR TCE (PUG 00011983)</t>
  </si>
  <si>
    <t>REFLETOR DO TIPO LED IP 65 OU SUPERIOR, LUZ BRANCA FRIA DE 400W</t>
  </si>
  <si>
    <t xml:space="preserve">ELETRODUTO DE PVC RIGIDO ROSCAVEL DE 3/4 ", SEM LUVA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</si>
  <si>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EM PVC RIGIDO ROSCAVEL, DE 3/4", PARA ELETRODUTO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</si>
  <si>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ABRACADEIRA EM ACO PARA AMARRACAO DE ELETRODUTOS, TIPO D, COM 3/4" E PARAFUSO DE FIXACAO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</si>
  <si>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CURVA 90 GRAUS, CURTA, DE PVC RIGIDO ROSCAVEL, DE 3/4", PARA ELETRODUTO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</si>
  <si>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97882</t>
  </si>
  <si>
    <t>CAIXA ENTERRADA ELÉTRICA RETANGULAR, EM CONCRETO PRÉ-MOLDADO, FUNDO COM BRITA, DIMENSÕES INTERNAS: 0,4X0,4X0,4 M. AF_12/2020</t>
  </si>
  <si>
    <t>UND</t>
  </si>
  <si>
    <t>COMP 16</t>
  </si>
  <si>
    <t>PORTAO EM TELA ARAME GALVANIZADO N.12 MALHA 2" E MOLDURA EM TUBOS DE ACO COM DUAS FOLHAS DE ABRIR, INCLUSO FERRAGENS</t>
  </si>
  <si>
    <t>INVERSOR DE SOLDA MONOFÁSICO DE 160 A, POTÊNCIA DE 5400 W, TENSÃO DE 220 V, PARA SOLDA COM ELETRODOS DE 2,0 A 4,0 MM E PROCESSO TIG - CHP DIURNO. AF_06/2018</t>
  </si>
  <si>
    <t>chp</t>
  </si>
  <si>
    <t>INVERSOR DE SOLDA MONOFÁSICO DE 160 A, POTÊNCIA DE 5400 W, TENSÃO DE 220 V, PARA SOLDA COM ELETRODOS DE 2,0 A 4,0 MM E PROCESSO TIG - CHI DIURNO. AF_06/2018</t>
  </si>
  <si>
    <t>chi</t>
  </si>
  <si>
    <t>TELA DE ARAME GALVANIZADA QUADRANGULAR / LOSANGULAR, FIO 2,11 MM (14 BWG), MALHA 5 X 5 CM, H = 2 M</t>
  </si>
  <si>
    <t>TUBO ACO GALVANIZADO COM COSTURA, CLASSE MEDIA, DN 1.1/2", E = *3,25* MM, PESO *3,61* KG/M (NBR 5580)</t>
  </si>
  <si>
    <t>kg</t>
  </si>
  <si>
    <t>TUBO ACO GALVANIZADO COM COSTURA, CLASSE LEVE, DN 25 MM ( 1"), E = 2,65 MM, *2,11*KG/M (NBR 5580)</t>
  </si>
  <si>
    <t>MUDA DE JADE COM APROXIMADAMENTE 1,00M DE ALTURA</t>
  </si>
  <si>
    <t>COMP 18</t>
  </si>
  <si>
    <t>CONSTRUÇÃO DE SANITÁRIO PROVISÓRIO (PARA USO DURANTE A OBRA) - APROVEITANDO A ESTRUTURA DE SUPORTE DA CAIXA DE ÁGUA</t>
  </si>
  <si>
    <t>98441</t>
  </si>
  <si>
    <t>PAREDE DE MADEIRA COMPENSADA PARA CONSTRUÇÃO TEMPORÁRIA EM CHAPA SIMPLES, EXTERNA, SEM VÃO. AF_03/2024 - 1,5X1,5 / 3,0M</t>
  </si>
  <si>
    <t>98460</t>
  </si>
  <si>
    <t>PISO PARA CONSTRUÇÃO TEMPORÁRIA EM MADEIRA, SEM REAPROVEITAMENTO. AF_03/2024</t>
  </si>
  <si>
    <t>86931</t>
  </si>
  <si>
    <t>VASO SANITÁRIO SIFONADO COM CAIXA ACOPLADA LOUÇA BRANCA, INCLUSO ENGATE FLEXÍVEL EM PLÁSTICO BRANCO, 1/2  X 40CM - FORNECIMENTO E INSTALAÇÃO. AF_01/2020</t>
  </si>
  <si>
    <t>89744</t>
  </si>
  <si>
    <t>JOELHO 90 GRAUS, PVC, SERIE NORMAL, ESGOTO PREDIAL, DN 100 MM, JUNTA ELÁSTICA, FORNECIDO E INSTALADO EM RAMAL DE DESCARGA OU RAMAL DE ESGOTO SANITÁRIO. AF_08/2022</t>
  </si>
  <si>
    <t>89714</t>
  </si>
  <si>
    <t>TUBO PVC, SERIE NORMAL, ESGOTO PREDIAL, DN 100 MM, FORNECIDO E INSTALADO EM RAMAL DE DESCARGA OU RAMAL DE ESGOTO SANITÁRIO. AF_08/2022</t>
  </si>
  <si>
    <t>96523</t>
  </si>
  <si>
    <t>ESCAVAÇÃO MANUAL PARA BLOCO DE COROAMENTO OU SAPATA (INCLUINDO ESCAVAÇÃO PARA COLOCAÇÃO DE FÔRMAS). AF_01/2024 - ESCAVAÇÃO DE SUMIDOURO PROVISÓRIO ø0,8M X PROF 1M</t>
  </si>
  <si>
    <t>6189</t>
  </si>
  <si>
    <t>TABUA NAO APARELHADA *2,5 X 30* CM, EM MACARANDUBA/MASSARANDUBA, ANGELIM OU EQUIVALENTE DA REGIAO - BRUTA</t>
  </si>
  <si>
    <t>94990</t>
  </si>
  <si>
    <t>EXECUÇÃO DE PASSEIO (CALÇADA) OU PISO DE CONCRETO COM CONCRETO MOLDADO IN LOCO, FEITO EM OBRA, ACABAMENTO CONVENCIONAL (DESEMPENADO), NÃO ARMADO. AF_08/2022 - CALÇADA COM 6CM DE ESPESSURA</t>
  </si>
  <si>
    <t>102623</t>
  </si>
  <si>
    <t>CAIXA D´ÁGUA EM POLIETILENO, 1000 LITROS (INCLUSOS TUBOS, CONEXÕES E TORNEIRA DE BÓIA) - FORNECIMENTO E INSTALAÇÃO. AF_06/2021</t>
  </si>
  <si>
    <t>92543</t>
  </si>
  <si>
    <t>TRAMA DE MADEIRA COMPOSTA POR TERÇAS PARA TELHADOS DE ATÉ 2 ÁGUAS PARA TELHA ONDULADA DE FIBROCIMENTO, METÁLICA, PLÁSTICA OU TERMOACÚSTICA, INCLUSO TRANSPORTE VERTICAL. AF_07/2019</t>
  </si>
  <si>
    <t>94207</t>
  </si>
  <si>
    <t>TELHAMENTO COM TELHA ONDULADA DE FIBROCIMENTO E = 6 MM, COM RECOBRIMENTO LATERAL DE 1/4 DE ONDA PARA TELHADO COM INCLINAÇÃO MAIOR QUE 10°, COM ATÉ 2 ÁGUAS, INCLUSO IÇAMENTO. AF_07/2019</t>
  </si>
  <si>
    <t>COMP 20</t>
  </si>
  <si>
    <t>PLANTIO DE ARBUSTO -CANNÃ INDICA, MUDA COM APROXIMADAMENTE 20CM DE ALTURA</t>
  </si>
  <si>
    <t>COMP 21</t>
  </si>
  <si>
    <t xml:space="preserve">PLANTIO DE PALMEIRA RABO DE RAPOSA, COM ALTURA DE MUDA DE APROXIMADAMENTE 1,50M </t>
  </si>
  <si>
    <t>COMP 22</t>
  </si>
  <si>
    <t xml:space="preserve">PLANTIO DE RESEDÁ, COM ALTURA DE MUDA DE APROXIMADAMENTE 1,50M </t>
  </si>
  <si>
    <t>COMP 23</t>
  </si>
  <si>
    <t xml:space="preserve">PLANTIO DE SALGUEIRO/CHORÃO, COM ALTURA DE MUDA DE APROXIMADAMENTE 1,50M </t>
  </si>
  <si>
    <t>ARQTª E URBª - CAU A44114-7</t>
  </si>
  <si>
    <t>COTAÇÕES</t>
  </si>
  <si>
    <t>MUDA DE ACÁCIA, COM APROXIMADAMENTE 1,2M</t>
  </si>
  <si>
    <t>PREÇO</t>
  </si>
  <si>
    <t>FLORICULTURA FLOR DE LIS CNPJ 01.518.396/0001-26</t>
  </si>
  <si>
    <t>ROSA DOURADA FLORICULTURA E PAISAGISMO CNPJ 41.671.270/0001-01</t>
  </si>
  <si>
    <t>VIVEIRO BOA ESPERANÇA CNPJ 19.942.407/0001-66</t>
  </si>
  <si>
    <t>PREÇO MÉDIO</t>
  </si>
  <si>
    <t>MUDA DE PALMEIRA REAL, COM APROXIMADAMENTE 1,5M</t>
  </si>
  <si>
    <t>MUDA DE PALMEIRA RAVENALA, COM APROXIMADAMENTE 1,5M</t>
  </si>
  <si>
    <t>MUDA DE PALMEIRA AZUL, COM APROXIMADAMENTE 1,5M</t>
  </si>
  <si>
    <t>MUDA DE BELA EMÍLIA, COM APROXIMADAMENTE 20CM DE ALTURA</t>
  </si>
  <si>
    <t>MUDA DE BARBA DE SERPENTE, MUDA PEQUENA</t>
  </si>
  <si>
    <t>MUDA LAMBARI ROXO, MUDA PEQUENA</t>
  </si>
  <si>
    <t>MUDA JADE, APROXIMADAMENTE 1,00M</t>
  </si>
  <si>
    <t>MUDA RESEDÁ, APROXIMADAMENTE 1,00M</t>
  </si>
  <si>
    <t>MUDA SALGUEIROCHORÃO, APROXIMADAMENTE 1,00M</t>
  </si>
  <si>
    <t>MUDA CANNÃ ÍNDICA, MUDA PEQUENA</t>
  </si>
  <si>
    <t>PALMEIRA RABO DE RAPOSA, COM APROXIMADAMENTE 1,2M</t>
  </si>
  <si>
    <t>SEPARADOR DE GRAMA</t>
  </si>
  <si>
    <t>RESUMO PLANILHA</t>
  </si>
  <si>
    <t>R$ SUBTOTAL</t>
  </si>
  <si>
    <t>FUNDAÇÕES/ LETREIRO</t>
  </si>
  <si>
    <t>ARQTª E URBª - CAU A 44114-7</t>
  </si>
  <si>
    <t>QUADRO DE COMPOSIÇÃO DE INVESTIMENTO</t>
  </si>
  <si>
    <t>VALOR TOTAL DO INVESTIMENTO</t>
  </si>
  <si>
    <t>RECURSO PRÓPRIO</t>
  </si>
  <si>
    <t>VALOR</t>
  </si>
  <si>
    <t>PERCENTUAL</t>
  </si>
  <si>
    <t>FÍSICO</t>
  </si>
  <si>
    <t>FINANCEIRO</t>
  </si>
  <si>
    <t>TOTAL GERAL DO INVESTIMENTO:</t>
  </si>
  <si>
    <t>CRONOGRAMA FÍSICO-FINANCEIRO</t>
  </si>
  <si>
    <t>PRAZO TOTAL = 120 DIAS</t>
  </si>
  <si>
    <t>PORC.</t>
  </si>
  <si>
    <t>30 DIAS</t>
  </si>
  <si>
    <t>60 DIAS</t>
  </si>
  <si>
    <t>90 DIAS</t>
  </si>
  <si>
    <t>120 DIAS</t>
  </si>
  <si>
    <t>(%)</t>
  </si>
  <si>
    <t>VALOR (R$)</t>
  </si>
  <si>
    <t>%</t>
  </si>
  <si>
    <t>TOTAL GERAL</t>
  </si>
  <si>
    <t>VALOR DESEMBOLSO MENSAL</t>
  </si>
  <si>
    <t>ACUMULADO MENSAL</t>
  </si>
  <si>
    <t>URBANIZAÇÃO E PAISAGISMO DO LAGO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</si>
</sst>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R$&quot;\ #,##0.00"/>
    <numFmt numFmtId="167" formatCode="0.0000"/>
    <numFmt numFmtId="168" formatCode="0.00000"/>
    <numFmt numFmtId="169" formatCode="_-* #,##0.00000_-;\-* #,##0.00000_-;_-* &quot;-&quot;??_-;_-@_-"/>
    <numFmt numFmtId="170" formatCode="0.000"/>
  </numFmts>
  <fonts count="19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4"/>
      <name val="Arial"/>
      <charset val="134"/>
    </font>
    <font>
      <b/>
      <sz val="12"/>
      <name val="Arial"/>
      <charset val="134"/>
    </font>
    <font>
      <b/>
      <sz val="10"/>
      <name val="Arial"/>
      <charset val="134"/>
    </font>
    <font>
      <b/>
      <sz val="10"/>
      <color indexed="53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8"/>
      <color rgb="FF005BAA"/>
      <name val="Courier"/>
      <charset val="134"/>
    </font>
    <font>
      <sz val="10"/>
      <name val="Courier New"/>
      <charset val="134"/>
    </font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10"/>
      <color rgb="FFFF0000"/>
      <name val="Arial"/>
      <charset val="134"/>
    </font>
    <font>
      <sz val="10"/>
      <color rgb="FFFF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8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2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89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0" fillId="0" borderId="3" xfId="0" applyBorder="1"/>
    <xf numFmtId="0" fontId="1" fillId="0" borderId="6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1" fillId="0" borderId="8" xfId="0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0" fillId="0" borderId="9" xfId="0" applyBorder="1"/>
    <xf numFmtId="0" fontId="6" fillId="3" borderId="4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left" wrapText="1"/>
    </xf>
    <xf numFmtId="43" fontId="1" fillId="0" borderId="27" xfId="1" applyFont="1" applyFill="1" applyBorder="1"/>
    <xf numFmtId="10" fontId="0" fillId="0" borderId="28" xfId="3" applyNumberFormat="1" applyFont="1" applyBorder="1"/>
    <xf numFmtId="165" fontId="0" fillId="0" borderId="29" xfId="0" applyNumberFormat="1" applyBorder="1"/>
    <xf numFmtId="9" fontId="0" fillId="0" borderId="30" xfId="3" applyFont="1" applyBorder="1"/>
    <xf numFmtId="165" fontId="0" fillId="0" borderId="30" xfId="0" applyNumberFormat="1" applyBorder="1"/>
    <xf numFmtId="10" fontId="0" fillId="0" borderId="30" xfId="3" applyNumberFormat="1" applyFont="1" applyBorder="1"/>
    <xf numFmtId="0" fontId="1" fillId="0" borderId="30" xfId="0" applyFont="1" applyBorder="1" applyAlignment="1">
      <alignment horizontal="left" wrapText="1"/>
    </xf>
    <xf numFmtId="43" fontId="1" fillId="0" borderId="31" xfId="1" applyFont="1" applyFill="1" applyBorder="1"/>
    <xf numFmtId="10" fontId="0" fillId="0" borderId="32" xfId="3" applyNumberFormat="1" applyFont="1" applyBorder="1"/>
    <xf numFmtId="166" fontId="4" fillId="0" borderId="37" xfId="0" applyNumberFormat="1" applyFont="1" applyBorder="1" applyAlignment="1">
      <alignment horizontal="right"/>
    </xf>
    <xf numFmtId="10" fontId="6" fillId="0" borderId="38" xfId="3" applyNumberFormat="1" applyFont="1" applyBorder="1"/>
    <xf numFmtId="165" fontId="0" fillId="0" borderId="19" xfId="0" applyNumberFormat="1" applyBorder="1"/>
    <xf numFmtId="9" fontId="0" fillId="0" borderId="20" xfId="3" applyFont="1" applyBorder="1"/>
    <xf numFmtId="165" fontId="0" fillId="0" borderId="20" xfId="0" applyNumberFormat="1" applyBorder="1"/>
    <xf numFmtId="0" fontId="0" fillId="0" borderId="14" xfId="0" applyBorder="1"/>
    <xf numFmtId="44" fontId="6" fillId="0" borderId="14" xfId="2" applyFont="1" applyBorder="1"/>
    <xf numFmtId="10" fontId="0" fillId="0" borderId="14" xfId="3" applyNumberFormat="1" applyFont="1" applyBorder="1"/>
    <xf numFmtId="0" fontId="4" fillId="0" borderId="20" xfId="0" applyFont="1" applyBorder="1"/>
    <xf numFmtId="0" fontId="0" fillId="0" borderId="20" xfId="0" applyBorder="1"/>
    <xf numFmtId="44" fontId="0" fillId="0" borderId="20" xfId="0" applyNumberFormat="1" applyBorder="1"/>
    <xf numFmtId="10" fontId="0" fillId="0" borderId="20" xfId="3" applyNumberFormat="1" applyFont="1" applyBorder="1"/>
    <xf numFmtId="166" fontId="0" fillId="0" borderId="0" xfId="0" applyNumberFormat="1"/>
    <xf numFmtId="0" fontId="7" fillId="0" borderId="0" xfId="0" applyFont="1"/>
    <xf numFmtId="0" fontId="0" fillId="0" borderId="7" xfId="0" applyBorder="1"/>
    <xf numFmtId="9" fontId="0" fillId="0" borderId="14" xfId="3" applyFont="1" applyBorder="1"/>
    <xf numFmtId="9" fontId="0" fillId="0" borderId="32" xfId="3" applyFont="1" applyBorder="1"/>
    <xf numFmtId="9" fontId="0" fillId="0" borderId="0" xfId="0" applyNumberFormat="1"/>
    <xf numFmtId="43" fontId="0" fillId="0" borderId="0" xfId="0" applyNumberFormat="1"/>
    <xf numFmtId="9" fontId="0" fillId="0" borderId="42" xfId="3" applyFont="1" applyBorder="1"/>
    <xf numFmtId="10" fontId="0" fillId="0" borderId="17" xfId="3" applyNumberFormat="1" applyFont="1" applyBorder="1"/>
    <xf numFmtId="10" fontId="0" fillId="0" borderId="43" xfId="3" applyNumberFormat="1" applyFont="1" applyBorder="1"/>
    <xf numFmtId="10" fontId="0" fillId="0" borderId="44" xfId="3" applyNumberFormat="1" applyFont="1" applyBorder="1"/>
    <xf numFmtId="10" fontId="0" fillId="0" borderId="42" xfId="3" applyNumberFormat="1" applyFont="1" applyBorder="1"/>
    <xf numFmtId="0" fontId="1" fillId="0" borderId="45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4" borderId="46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46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wrapText="1"/>
    </xf>
    <xf numFmtId="43" fontId="1" fillId="0" borderId="49" xfId="1" applyFont="1" applyFill="1" applyBorder="1"/>
    <xf numFmtId="10" fontId="7" fillId="0" borderId="50" xfId="0" applyNumberFormat="1" applyFont="1" applyBorder="1"/>
    <xf numFmtId="10" fontId="7" fillId="0" borderId="51" xfId="0" applyNumberFormat="1" applyFont="1" applyBorder="1"/>
    <xf numFmtId="43" fontId="7" fillId="0" borderId="52" xfId="0" applyNumberFormat="1" applyFont="1" applyBorder="1"/>
    <xf numFmtId="0" fontId="7" fillId="0" borderId="49" xfId="0" applyFont="1" applyBorder="1"/>
    <xf numFmtId="0" fontId="1" fillId="0" borderId="53" xfId="0" applyFont="1" applyBorder="1" applyAlignment="1">
      <alignment horizontal="center" wrapText="1"/>
    </xf>
    <xf numFmtId="0" fontId="1" fillId="0" borderId="54" xfId="0" applyFont="1" applyBorder="1" applyAlignment="1">
      <alignment wrapText="1"/>
    </xf>
    <xf numFmtId="43" fontId="7" fillId="0" borderId="49" xfId="0" applyNumberFormat="1" applyFont="1" applyBorder="1"/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left" wrapText="1"/>
    </xf>
    <xf numFmtId="166" fontId="4" fillId="0" borderId="46" xfId="0" applyNumberFormat="1" applyFont="1" applyBorder="1" applyAlignment="1">
      <alignment horizontal="right"/>
    </xf>
    <xf numFmtId="10" fontId="4" fillId="0" borderId="46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0" xfId="0" applyFont="1"/>
    <xf numFmtId="0" fontId="5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right"/>
    </xf>
    <xf numFmtId="0" fontId="4" fillId="4" borderId="2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166" fontId="4" fillId="0" borderId="59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5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9" fillId="0" borderId="7" xfId="0" applyNumberFormat="1" applyFont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4" fontId="9" fillId="0" borderId="7" xfId="0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5" borderId="11" xfId="0" applyFont="1" applyFill="1" applyBorder="1" applyAlignment="1">
      <alignment vertical="center" wrapText="1"/>
    </xf>
    <xf numFmtId="0" fontId="9" fillId="5" borderId="12" xfId="0" applyFont="1" applyFill="1" applyBorder="1" applyAlignment="1">
      <alignment vertical="center" wrapText="1"/>
    </xf>
    <xf numFmtId="0" fontId="9" fillId="5" borderId="41" xfId="0" applyFont="1" applyFill="1" applyBorder="1" applyAlignment="1">
      <alignment vertical="center" wrapText="1"/>
    </xf>
    <xf numFmtId="0" fontId="10" fillId="5" borderId="63" xfId="0" applyFont="1" applyFill="1" applyBorder="1" applyAlignment="1">
      <alignment vertical="center" wrapText="1"/>
    </xf>
    <xf numFmtId="0" fontId="10" fillId="5" borderId="64" xfId="0" applyFont="1" applyFill="1" applyBorder="1" applyAlignment="1">
      <alignment vertical="center" wrapText="1"/>
    </xf>
    <xf numFmtId="0" fontId="10" fillId="5" borderId="65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1" fillId="0" borderId="53" xfId="0" applyFont="1" applyBorder="1" applyAlignment="1">
      <alignment vertical="center" wrapText="1"/>
    </xf>
    <xf numFmtId="0" fontId="11" fillId="0" borderId="54" xfId="0" applyFont="1" applyBorder="1" applyAlignment="1">
      <alignment vertical="center" wrapText="1"/>
    </xf>
    <xf numFmtId="0" fontId="11" fillId="0" borderId="49" xfId="0" applyFont="1" applyBorder="1" applyAlignment="1">
      <alignment vertical="center" wrapText="1"/>
    </xf>
    <xf numFmtId="0" fontId="11" fillId="0" borderId="47" xfId="0" applyFont="1" applyBorder="1" applyAlignment="1">
      <alignment vertical="center" wrapText="1"/>
    </xf>
    <xf numFmtId="0" fontId="11" fillId="0" borderId="48" xfId="0" applyFont="1" applyBorder="1" applyAlignment="1">
      <alignment vertical="center" wrapText="1"/>
    </xf>
    <xf numFmtId="0" fontId="11" fillId="0" borderId="66" xfId="0" applyFont="1" applyBorder="1" applyAlignment="1">
      <alignment vertical="center" wrapText="1"/>
    </xf>
    <xf numFmtId="0" fontId="10" fillId="5" borderId="67" xfId="0" applyFont="1" applyFill="1" applyBorder="1" applyAlignment="1">
      <alignment vertical="center" wrapText="1"/>
    </xf>
    <xf numFmtId="0" fontId="10" fillId="5" borderId="68" xfId="0" applyFont="1" applyFill="1" applyBorder="1" applyAlignment="1">
      <alignment vertical="center" wrapText="1"/>
    </xf>
    <xf numFmtId="0" fontId="10" fillId="5" borderId="69" xfId="0" applyFont="1" applyFill="1" applyBorder="1" applyAlignment="1">
      <alignment vertical="center" wrapText="1"/>
    </xf>
    <xf numFmtId="0" fontId="10" fillId="5" borderId="70" xfId="0" applyFont="1" applyFill="1" applyBorder="1" applyAlignment="1">
      <alignment vertical="center" wrapText="1"/>
    </xf>
    <xf numFmtId="0" fontId="10" fillId="5" borderId="51" xfId="0" applyFont="1" applyFill="1" applyBorder="1" applyAlignment="1">
      <alignment vertical="center" wrapText="1"/>
    </xf>
    <xf numFmtId="0" fontId="10" fillId="5" borderId="52" xfId="0" applyFont="1" applyFill="1" applyBorder="1" applyAlignment="1">
      <alignment vertical="center" wrapText="1"/>
    </xf>
    <xf numFmtId="2" fontId="10" fillId="5" borderId="69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8" fillId="0" borderId="2" xfId="0" applyFont="1" applyBorder="1" applyAlignment="1">
      <alignment horizontal="right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8" fillId="0" borderId="6" xfId="0" applyFont="1" applyBorder="1" applyAlignment="1">
      <alignment horizontal="right"/>
    </xf>
    <xf numFmtId="0" fontId="9" fillId="0" borderId="0" xfId="0" applyFont="1" applyAlignment="1">
      <alignment horizontal="left"/>
    </xf>
    <xf numFmtId="16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4" fontId="9" fillId="0" borderId="0" xfId="0" applyNumberFormat="1" applyFont="1" applyAlignment="1">
      <alignment horizontal="center" vertical="center"/>
    </xf>
    <xf numFmtId="0" fontId="8" fillId="0" borderId="8" xfId="0" applyFont="1" applyBorder="1" applyAlignment="1">
      <alignment horizontal="right"/>
    </xf>
    <xf numFmtId="0" fontId="9" fillId="0" borderId="9" xfId="0" applyFont="1" applyBorder="1" applyAlignment="1">
      <alignment horizontal="left"/>
    </xf>
    <xf numFmtId="0" fontId="1" fillId="4" borderId="71" xfId="0" applyFont="1" applyFill="1" applyBorder="1" applyAlignment="1">
      <alignment horizontal="right"/>
    </xf>
    <xf numFmtId="0" fontId="1" fillId="4" borderId="72" xfId="0" applyFont="1" applyFill="1" applyBorder="1"/>
    <xf numFmtId="0" fontId="4" fillId="4" borderId="72" xfId="0" applyFont="1" applyFill="1" applyBorder="1" applyAlignment="1">
      <alignment horizontal="center"/>
    </xf>
    <xf numFmtId="0" fontId="1" fillId="4" borderId="73" xfId="0" applyFont="1" applyFill="1" applyBorder="1"/>
    <xf numFmtId="0" fontId="9" fillId="0" borderId="63" xfId="0" applyFont="1" applyBorder="1" applyAlignment="1">
      <alignment horizontal="center" wrapText="1"/>
    </xf>
    <xf numFmtId="0" fontId="10" fillId="0" borderId="64" xfId="0" applyFont="1" applyBorder="1" applyAlignment="1">
      <alignment wrapText="1"/>
    </xf>
    <xf numFmtId="0" fontId="10" fillId="0" borderId="64" xfId="0" applyFont="1" applyBorder="1" applyAlignment="1">
      <alignment horizontal="center" wrapText="1"/>
    </xf>
    <xf numFmtId="43" fontId="10" fillId="0" borderId="65" xfId="0" applyNumberFormat="1" applyFont="1" applyBorder="1" applyAlignment="1">
      <alignment wrapText="1"/>
    </xf>
    <xf numFmtId="0" fontId="11" fillId="0" borderId="53" xfId="0" applyFont="1" applyBorder="1" applyAlignment="1">
      <alignment horizontal="center" wrapText="1"/>
    </xf>
    <xf numFmtId="0" fontId="8" fillId="0" borderId="54" xfId="0" applyFont="1" applyBorder="1" applyAlignment="1">
      <alignment wrapText="1"/>
    </xf>
    <xf numFmtId="0" fontId="11" fillId="0" borderId="54" xfId="0" applyFont="1" applyBorder="1" applyAlignment="1">
      <alignment wrapText="1"/>
    </xf>
    <xf numFmtId="43" fontId="8" fillId="0" borderId="49" xfId="1" applyFont="1" applyFill="1" applyBorder="1" applyAlignment="1">
      <alignment wrapText="1"/>
    </xf>
    <xf numFmtId="0" fontId="11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wrapText="1"/>
    </xf>
    <xf numFmtId="0" fontId="11" fillId="0" borderId="48" xfId="0" applyFont="1" applyBorder="1" applyAlignment="1">
      <alignment wrapText="1"/>
    </xf>
    <xf numFmtId="43" fontId="8" fillId="0" borderId="66" xfId="1" applyFont="1" applyFill="1" applyBorder="1" applyAlignment="1">
      <alignment wrapText="1"/>
    </xf>
    <xf numFmtId="0" fontId="10" fillId="5" borderId="67" xfId="0" applyFont="1" applyFill="1" applyBorder="1" applyAlignment="1">
      <alignment wrapText="1"/>
    </xf>
    <xf numFmtId="0" fontId="10" fillId="5" borderId="68" xfId="0" applyFont="1" applyFill="1" applyBorder="1" applyAlignment="1">
      <alignment wrapText="1"/>
    </xf>
    <xf numFmtId="43" fontId="10" fillId="5" borderId="69" xfId="0" applyNumberFormat="1" applyFont="1" applyFill="1" applyBorder="1" applyAlignment="1">
      <alignment wrapText="1"/>
    </xf>
    <xf numFmtId="0" fontId="9" fillId="0" borderId="70" xfId="0" applyFont="1" applyBorder="1" applyAlignment="1">
      <alignment horizontal="center" wrapText="1"/>
    </xf>
    <xf numFmtId="0" fontId="10" fillId="0" borderId="51" xfId="0" applyFont="1" applyBorder="1" applyAlignment="1">
      <alignment wrapText="1"/>
    </xf>
    <xf numFmtId="0" fontId="11" fillId="0" borderId="51" xfId="0" applyFont="1" applyBorder="1" applyAlignment="1">
      <alignment wrapText="1"/>
    </xf>
    <xf numFmtId="43" fontId="8" fillId="0" borderId="52" xfId="1" applyFont="1" applyFill="1" applyBorder="1" applyAlignment="1">
      <alignment wrapText="1"/>
    </xf>
    <xf numFmtId="0" fontId="11" fillId="0" borderId="54" xfId="0" applyFont="1" applyBorder="1" applyAlignment="1">
      <alignment horizontal="center" wrapText="1"/>
    </xf>
    <xf numFmtId="2" fontId="8" fillId="0" borderId="54" xfId="0" applyNumberFormat="1" applyFont="1" applyBorder="1" applyAlignment="1">
      <alignment wrapText="1"/>
    </xf>
    <xf numFmtId="0" fontId="11" fillId="0" borderId="48" xfId="0" applyFont="1" applyBorder="1" applyAlignment="1">
      <alignment horizontal="center" wrapText="1"/>
    </xf>
    <xf numFmtId="2" fontId="8" fillId="0" borderId="48" xfId="0" applyNumberFormat="1" applyFont="1" applyBorder="1" applyAlignment="1">
      <alignment wrapText="1"/>
    </xf>
    <xf numFmtId="43" fontId="1" fillId="6" borderId="74" xfId="1" applyFont="1" applyFill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0" fillId="5" borderId="68" xfId="0" applyFont="1" applyFill="1" applyBorder="1" applyAlignment="1">
      <alignment horizontal="center" wrapText="1"/>
    </xf>
    <xf numFmtId="0" fontId="11" fillId="0" borderId="53" xfId="0" applyFont="1" applyBorder="1" applyAlignment="1">
      <alignment wrapText="1"/>
    </xf>
    <xf numFmtId="167" fontId="8" fillId="0" borderId="54" xfId="0" applyNumberFormat="1" applyFont="1" applyBorder="1" applyAlignment="1">
      <alignment wrapText="1"/>
    </xf>
    <xf numFmtId="43" fontId="1" fillId="0" borderId="54" xfId="1" applyFont="1" applyFill="1" applyBorder="1" applyAlignment="1"/>
    <xf numFmtId="43" fontId="1" fillId="0" borderId="54" xfId="1" applyFont="1" applyFill="1" applyBorder="1"/>
    <xf numFmtId="168" fontId="8" fillId="0" borderId="54" xfId="0" applyNumberFormat="1" applyFont="1" applyBorder="1" applyAlignment="1">
      <alignment wrapText="1"/>
    </xf>
    <xf numFmtId="0" fontId="11" fillId="0" borderId="54" xfId="0" applyFont="1" applyBorder="1" applyAlignment="1">
      <alignment horizontal="right" wrapText="1"/>
    </xf>
    <xf numFmtId="169" fontId="8" fillId="0" borderId="54" xfId="1" applyNumberFormat="1" applyFont="1" applyBorder="1" applyAlignment="1">
      <alignment horizontal="right" wrapText="1"/>
    </xf>
    <xf numFmtId="0" fontId="12" fillId="0" borderId="0" xfId="0" applyFont="1"/>
    <xf numFmtId="14" fontId="0" fillId="0" borderId="0" xfId="0" applyNumberFormat="1"/>
    <xf numFmtId="168" fontId="8" fillId="0" borderId="48" xfId="0" applyNumberFormat="1" applyFont="1" applyBorder="1" applyAlignment="1">
      <alignment wrapText="1"/>
    </xf>
    <xf numFmtId="0" fontId="11" fillId="0" borderId="48" xfId="0" applyFont="1" applyBorder="1" applyAlignment="1">
      <alignment horizontal="right" wrapText="1"/>
    </xf>
    <xf numFmtId="0" fontId="11" fillId="0" borderId="75" xfId="0" applyFont="1" applyBorder="1" applyAlignment="1">
      <alignment horizontal="center" wrapText="1"/>
    </xf>
    <xf numFmtId="0" fontId="11" fillId="0" borderId="48" xfId="8" applyFont="1" applyBorder="1" applyAlignment="1">
      <alignment wrapText="1"/>
    </xf>
    <xf numFmtId="0" fontId="11" fillId="0" borderId="76" xfId="0" applyFont="1" applyBorder="1" applyAlignment="1">
      <alignment horizontal="center" wrapText="1"/>
    </xf>
    <xf numFmtId="168" fontId="8" fillId="0" borderId="76" xfId="0" applyNumberFormat="1" applyFont="1" applyBorder="1" applyAlignment="1">
      <alignment wrapText="1"/>
    </xf>
    <xf numFmtId="0" fontId="11" fillId="0" borderId="76" xfId="0" applyFont="1" applyBorder="1" applyAlignment="1">
      <alignment horizontal="right" wrapText="1"/>
    </xf>
    <xf numFmtId="43" fontId="8" fillId="0" borderId="77" xfId="1" applyFont="1" applyFill="1" applyBorder="1" applyAlignment="1">
      <alignment wrapText="1"/>
    </xf>
    <xf numFmtId="0" fontId="11" fillId="0" borderId="47" xfId="0" applyFont="1" applyBorder="1" applyAlignment="1">
      <alignment wrapText="1"/>
    </xf>
    <xf numFmtId="170" fontId="11" fillId="0" borderId="54" xfId="0" applyNumberFormat="1" applyFont="1" applyBorder="1" applyAlignment="1">
      <alignment horizontal="right" wrapText="1"/>
    </xf>
    <xf numFmtId="2" fontId="11" fillId="0" borderId="54" xfId="0" applyNumberFormat="1" applyFont="1" applyBorder="1" applyAlignment="1">
      <alignment horizontal="right" wrapText="1"/>
    </xf>
    <xf numFmtId="43" fontId="11" fillId="0" borderId="54" xfId="1" applyFont="1" applyBorder="1" applyAlignment="1">
      <alignment wrapText="1"/>
    </xf>
    <xf numFmtId="2" fontId="11" fillId="0" borderId="54" xfId="0" applyNumberFormat="1" applyFont="1" applyBorder="1" applyAlignment="1">
      <alignment wrapText="1"/>
    </xf>
    <xf numFmtId="2" fontId="11" fillId="0" borderId="51" xfId="0" applyNumberFormat="1" applyFont="1" applyBorder="1" applyAlignment="1">
      <alignment wrapText="1"/>
    </xf>
    <xf numFmtId="0" fontId="13" fillId="0" borderId="0" xfId="0" applyFont="1" applyAlignment="1">
      <alignment horizontal="left"/>
    </xf>
    <xf numFmtId="43" fontId="11" fillId="0" borderId="51" xfId="1" applyFont="1" applyBorder="1" applyAlignment="1">
      <alignment wrapText="1"/>
    </xf>
    <xf numFmtId="0" fontId="1" fillId="0" borderId="2" xfId="0" applyFont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25" xfId="0" applyBorder="1"/>
    <xf numFmtId="0" fontId="0" fillId="0" borderId="26" xfId="0" applyBorder="1" applyAlignment="1">
      <alignment wrapText="1"/>
    </xf>
    <xf numFmtId="0" fontId="0" fillId="0" borderId="28" xfId="0" applyBorder="1"/>
    <xf numFmtId="0" fontId="6" fillId="7" borderId="25" xfId="0" applyFont="1" applyFill="1" applyBorder="1"/>
    <xf numFmtId="0" fontId="0" fillId="7" borderId="26" xfId="0" applyFill="1" applyBorder="1" applyAlignment="1">
      <alignment wrapText="1"/>
    </xf>
    <xf numFmtId="0" fontId="0" fillId="7" borderId="28" xfId="0" applyFill="1" applyBorder="1"/>
    <xf numFmtId="0" fontId="14" fillId="0" borderId="25" xfId="0" applyFont="1" applyBorder="1"/>
    <xf numFmtId="0" fontId="14" fillId="0" borderId="26" xfId="0" applyFont="1" applyBorder="1" applyAlignment="1">
      <alignment wrapText="1"/>
    </xf>
    <xf numFmtId="0" fontId="6" fillId="7" borderId="29" xfId="0" applyFont="1" applyFill="1" applyBorder="1"/>
    <xf numFmtId="0" fontId="0" fillId="7" borderId="30" xfId="0" applyFill="1" applyBorder="1" applyAlignment="1">
      <alignment wrapText="1"/>
    </xf>
    <xf numFmtId="0" fontId="0" fillId="7" borderId="32" xfId="0" applyFill="1" applyBorder="1"/>
    <xf numFmtId="0" fontId="0" fillId="0" borderId="29" xfId="0" applyBorder="1"/>
    <xf numFmtId="0" fontId="0" fillId="0" borderId="30" xfId="0" applyBorder="1" applyAlignment="1">
      <alignment wrapText="1"/>
    </xf>
    <xf numFmtId="0" fontId="0" fillId="0" borderId="32" xfId="0" applyBorder="1"/>
    <xf numFmtId="0" fontId="0" fillId="0" borderId="29" xfId="0" applyBorder="1" applyAlignment="1">
      <alignment wrapText="1"/>
    </xf>
    <xf numFmtId="0" fontId="0" fillId="0" borderId="75" xfId="0" applyBorder="1" applyAlignment="1">
      <alignment wrapText="1"/>
    </xf>
    <xf numFmtId="4" fontId="0" fillId="0" borderId="32" xfId="0" applyNumberFormat="1" applyBorder="1" applyAlignment="1">
      <alignment horizontal="left"/>
    </xf>
    <xf numFmtId="0" fontId="0" fillId="7" borderId="0" xfId="0" applyFill="1"/>
    <xf numFmtId="0" fontId="0" fillId="0" borderId="19" xfId="0" applyBorder="1"/>
    <xf numFmtId="0" fontId="0" fillId="0" borderId="20" xfId="0" applyBorder="1" applyAlignment="1">
      <alignment wrapText="1"/>
    </xf>
    <xf numFmtId="0" fontId="0" fillId="0" borderId="42" xfId="0" applyBorder="1"/>
    <xf numFmtId="0" fontId="15" fillId="0" borderId="0" xfId="0" applyFont="1"/>
    <xf numFmtId="0" fontId="15" fillId="0" borderId="0" xfId="0" applyFont="1" applyAlignment="1">
      <alignment wrapText="1"/>
    </xf>
    <xf numFmtId="0" fontId="16" fillId="0" borderId="0" xfId="0" applyFont="1"/>
    <xf numFmtId="0" fontId="4" fillId="4" borderId="78" xfId="0" applyFont="1" applyFill="1" applyBorder="1" applyAlignment="1">
      <alignment horizontal="center"/>
    </xf>
    <xf numFmtId="10" fontId="4" fillId="4" borderId="79" xfId="3" applyNumberFormat="1" applyFont="1" applyFill="1" applyBorder="1" applyAlignment="1">
      <alignment horizontal="center"/>
    </xf>
    <xf numFmtId="0" fontId="4" fillId="0" borderId="70" xfId="0" applyFont="1" applyBorder="1" applyAlignment="1">
      <alignment horizontal="center" wrapText="1"/>
    </xf>
    <xf numFmtId="0" fontId="4" fillId="0" borderId="50" xfId="0" applyFont="1" applyBorder="1" applyAlignment="1">
      <alignment wrapText="1"/>
    </xf>
    <xf numFmtId="0" fontId="4" fillId="0" borderId="51" xfId="0" applyFont="1" applyBorder="1" applyAlignment="1">
      <alignment horizontal="center"/>
    </xf>
    <xf numFmtId="0" fontId="4" fillId="0" borderId="51" xfId="0" applyFont="1" applyBorder="1"/>
    <xf numFmtId="0" fontId="4" fillId="0" borderId="80" xfId="0" applyFont="1" applyBorder="1" applyAlignment="1">
      <alignment horizontal="center"/>
    </xf>
    <xf numFmtId="43" fontId="1" fillId="6" borderId="52" xfId="1" applyFont="1" applyFill="1" applyBorder="1"/>
    <xf numFmtId="0" fontId="1" fillId="0" borderId="53" xfId="0" applyFont="1" applyBorder="1" applyAlignment="1">
      <alignment horizontal="left" wrapText="1"/>
    </xf>
    <xf numFmtId="0" fontId="1" fillId="0" borderId="81" xfId="0" applyFont="1" applyBorder="1" applyAlignment="1">
      <alignment horizontal="left" wrapText="1"/>
    </xf>
    <xf numFmtId="2" fontId="1" fillId="0" borderId="54" xfId="1" applyNumberFormat="1" applyFont="1" applyFill="1" applyBorder="1"/>
    <xf numFmtId="43" fontId="1" fillId="6" borderId="74" xfId="1" applyFont="1" applyFill="1" applyBorder="1"/>
    <xf numFmtId="43" fontId="1" fillId="6" borderId="49" xfId="1" applyFont="1" applyFill="1" applyBorder="1"/>
    <xf numFmtId="2" fontId="1" fillId="0" borderId="48" xfId="1" applyNumberFormat="1" applyFont="1" applyFill="1" applyBorder="1"/>
    <xf numFmtId="43" fontId="1" fillId="0" borderId="48" xfId="1" applyFont="1" applyFill="1" applyBorder="1"/>
    <xf numFmtId="0" fontId="17" fillId="4" borderId="53" xfId="0" applyFont="1" applyFill="1" applyBorder="1" applyAlignment="1">
      <alignment horizontal="right"/>
    </xf>
    <xf numFmtId="0" fontId="4" fillId="4" borderId="82" xfId="0" applyFont="1" applyFill="1" applyBorder="1" applyAlignment="1">
      <alignment horizontal="center" wrapText="1"/>
    </xf>
    <xf numFmtId="0" fontId="1" fillId="4" borderId="54" xfId="0" applyFont="1" applyFill="1" applyBorder="1"/>
    <xf numFmtId="0" fontId="1" fillId="4" borderId="48" xfId="0" applyFont="1" applyFill="1" applyBorder="1"/>
    <xf numFmtId="43" fontId="4" fillId="4" borderId="66" xfId="1" applyFont="1" applyFill="1" applyBorder="1"/>
    <xf numFmtId="0" fontId="4" fillId="0" borderId="54" xfId="0" applyFont="1" applyBorder="1" applyAlignment="1">
      <alignment wrapText="1"/>
    </xf>
    <xf numFmtId="0" fontId="4" fillId="0" borderId="54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43" fontId="1" fillId="0" borderId="74" xfId="1" applyFont="1" applyFill="1" applyBorder="1"/>
    <xf numFmtId="0" fontId="1" fillId="5" borderId="47" xfId="0" applyFont="1" applyFill="1" applyBorder="1" applyAlignment="1">
      <alignment horizontal="left" wrapText="1"/>
    </xf>
    <xf numFmtId="0" fontId="1" fillId="5" borderId="48" xfId="0" applyFont="1" applyFill="1" applyBorder="1" applyAlignment="1">
      <alignment horizontal="left" wrapText="1"/>
    </xf>
    <xf numFmtId="0" fontId="1" fillId="5" borderId="83" xfId="0" applyFont="1" applyFill="1" applyBorder="1" applyAlignment="1">
      <alignment horizontal="left" wrapText="1"/>
    </xf>
    <xf numFmtId="0" fontId="1" fillId="5" borderId="84" xfId="0" applyFont="1" applyFill="1" applyBorder="1" applyAlignment="1">
      <alignment horizontal="left" wrapText="1"/>
    </xf>
    <xf numFmtId="43" fontId="4" fillId="5" borderId="66" xfId="1" applyFont="1" applyFill="1" applyBorder="1"/>
    <xf numFmtId="0" fontId="4" fillId="0" borderId="53" xfId="0" applyFont="1" applyBorder="1" applyAlignment="1">
      <alignment horizontal="center" wrapText="1"/>
    </xf>
    <xf numFmtId="0" fontId="4" fillId="0" borderId="74" xfId="0" applyFont="1" applyBorder="1" applyAlignment="1">
      <alignment wrapText="1"/>
    </xf>
    <xf numFmtId="0" fontId="4" fillId="0" borderId="74" xfId="0" applyFont="1" applyBorder="1" applyAlignment="1">
      <alignment horizontal="center"/>
    </xf>
    <xf numFmtId="0" fontId="0" fillId="0" borderId="6" xfId="0" applyBorder="1"/>
    <xf numFmtId="0" fontId="4" fillId="0" borderId="7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43" fontId="1" fillId="0" borderId="51" xfId="1" applyFont="1" applyFill="1" applyBorder="1" applyAlignment="1"/>
    <xf numFmtId="43" fontId="1" fillId="0" borderId="51" xfId="1" applyFont="1" applyFill="1" applyBorder="1"/>
    <xf numFmtId="43" fontId="1" fillId="0" borderId="80" xfId="1" applyFont="1" applyFill="1" applyBorder="1"/>
    <xf numFmtId="43" fontId="1" fillId="0" borderId="52" xfId="1" applyFont="1" applyFill="1" applyBorder="1"/>
    <xf numFmtId="0" fontId="17" fillId="4" borderId="53" xfId="0" applyFont="1" applyFill="1" applyBorder="1" applyAlignment="1">
      <alignment horizontal="right" wrapText="1"/>
    </xf>
    <xf numFmtId="0" fontId="4" fillId="4" borderId="56" xfId="0" applyFont="1" applyFill="1" applyBorder="1" applyAlignment="1">
      <alignment horizontal="center" wrapText="1"/>
    </xf>
    <xf numFmtId="0" fontId="1" fillId="4" borderId="54" xfId="0" applyFont="1" applyFill="1" applyBorder="1" applyAlignment="1">
      <alignment horizontal="center"/>
    </xf>
    <xf numFmtId="43" fontId="1" fillId="4" borderId="54" xfId="1" applyFont="1" applyFill="1" applyBorder="1" applyAlignment="1"/>
    <xf numFmtId="43" fontId="1" fillId="4" borderId="54" xfId="1" applyFont="1" applyFill="1" applyBorder="1"/>
    <xf numFmtId="43" fontId="1" fillId="4" borderId="74" xfId="1" applyFont="1" applyFill="1" applyBorder="1"/>
    <xf numFmtId="43" fontId="4" fillId="4" borderId="49" xfId="1" applyFont="1" applyFill="1" applyBorder="1"/>
    <xf numFmtId="0" fontId="4" fillId="0" borderId="53" xfId="0" applyFont="1" applyBorder="1" applyAlignment="1">
      <alignment horizontal="center"/>
    </xf>
    <xf numFmtId="0" fontId="4" fillId="0" borderId="56" xfId="0" applyFont="1" applyBorder="1" applyAlignment="1">
      <alignment wrapText="1"/>
    </xf>
    <xf numFmtId="0" fontId="1" fillId="0" borderId="74" xfId="0" applyFont="1" applyBorder="1" applyAlignment="1">
      <alignment horizontal="center"/>
    </xf>
    <xf numFmtId="0" fontId="18" fillId="4" borderId="53" xfId="0" applyFont="1" applyFill="1" applyBorder="1" applyAlignment="1">
      <alignment horizontal="right"/>
    </xf>
    <xf numFmtId="0" fontId="18" fillId="4" borderId="47" xfId="0" applyFont="1" applyFill="1" applyBorder="1" applyAlignment="1">
      <alignment horizontal="right"/>
    </xf>
    <xf numFmtId="0" fontId="1" fillId="4" borderId="48" xfId="0" applyFont="1" applyFill="1" applyBorder="1" applyAlignment="1">
      <alignment horizontal="center"/>
    </xf>
    <xf numFmtId="43" fontId="1" fillId="4" borderId="48" xfId="1" applyFont="1" applyFill="1" applyBorder="1" applyAlignment="1"/>
    <xf numFmtId="43" fontId="1" fillId="4" borderId="48" xfId="1" applyFont="1" applyFill="1" applyBorder="1"/>
    <xf numFmtId="43" fontId="1" fillId="4" borderId="84" xfId="1" applyFont="1" applyFill="1" applyBorder="1"/>
    <xf numFmtId="2" fontId="1" fillId="0" borderId="54" xfId="0" applyNumberFormat="1" applyFont="1" applyBorder="1"/>
    <xf numFmtId="0" fontId="1" fillId="4" borderId="74" xfId="0" applyFont="1" applyFill="1" applyBorder="1"/>
    <xf numFmtId="0" fontId="4" fillId="0" borderId="81" xfId="0" applyFont="1" applyBorder="1" applyAlignment="1">
      <alignment horizontal="left" wrapText="1"/>
    </xf>
    <xf numFmtId="0" fontId="4" fillId="4" borderId="48" xfId="0" applyFont="1" applyFill="1" applyBorder="1" applyAlignment="1">
      <alignment horizontal="center" wrapText="1"/>
    </xf>
    <xf numFmtId="0" fontId="4" fillId="0" borderId="56" xfId="0" applyFont="1" applyBorder="1" applyAlignment="1">
      <alignment horizontal="left" wrapText="1"/>
    </xf>
    <xf numFmtId="43" fontId="4" fillId="0" borderId="49" xfId="1" applyFont="1" applyFill="1" applyBorder="1"/>
    <xf numFmtId="0" fontId="1" fillId="0" borderId="85" xfId="0" applyFont="1" applyBorder="1" applyAlignment="1">
      <alignment horizontal="left" wrapText="1"/>
    </xf>
    <xf numFmtId="43" fontId="0" fillId="0" borderId="0" xfId="1" applyFont="1"/>
    <xf numFmtId="0" fontId="4" fillId="0" borderId="56" xfId="0" quotePrefix="1" applyFont="1" applyBorder="1" applyAlignment="1">
      <alignment wrapText="1"/>
    </xf>
    <xf numFmtId="0" fontId="4" fillId="0" borderId="50" xfId="0" quotePrefix="1" applyFont="1" applyBorder="1" applyAlignment="1">
      <alignment wrapText="1"/>
    </xf>
    <xf numFmtId="0" fontId="1" fillId="0" borderId="54" xfId="0" quotePrefix="1" applyFont="1" applyBorder="1" applyAlignment="1">
      <alignment wrapText="1"/>
    </xf>
    <xf numFmtId="0" fontId="1" fillId="0" borderId="30" xfId="0" quotePrefix="1" applyFont="1" applyBorder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0" fontId="4" fillId="5" borderId="41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166" fontId="4" fillId="0" borderId="3" xfId="0" applyNumberFormat="1" applyFon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/>
    </xf>
    <xf numFmtId="0" fontId="4" fillId="3" borderId="56" xfId="0" applyFont="1" applyFill="1" applyBorder="1" applyAlignment="1">
      <alignment horizontal="center"/>
    </xf>
    <xf numFmtId="0" fontId="4" fillId="0" borderId="57" xfId="0" applyFont="1" applyBorder="1" applyAlignment="1">
      <alignment horizontal="right" wrapText="1"/>
    </xf>
    <xf numFmtId="0" fontId="4" fillId="0" borderId="58" xfId="0" applyFont="1" applyBorder="1" applyAlignment="1">
      <alignment horizontal="right" wrapText="1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0" borderId="35" xfId="0" applyFont="1" applyBorder="1" applyAlignment="1">
      <alignment horizontal="right"/>
    </xf>
    <xf numFmtId="0" fontId="4" fillId="0" borderId="36" xfId="0" applyFont="1" applyBorder="1" applyAlignment="1">
      <alignment horizontal="right"/>
    </xf>
    <xf numFmtId="0" fontId="4" fillId="0" borderId="15" xfId="0" applyFont="1" applyBorder="1" applyAlignment="1">
      <alignment horizontal="right" wrapText="1"/>
    </xf>
    <xf numFmtId="0" fontId="4" fillId="0" borderId="16" xfId="0" applyFont="1" applyBorder="1" applyAlignment="1">
      <alignment horizontal="right" wrapText="1"/>
    </xf>
    <xf numFmtId="0" fontId="4" fillId="0" borderId="39" xfId="0" applyFont="1" applyBorder="1" applyAlignment="1">
      <alignment horizontal="right"/>
    </xf>
    <xf numFmtId="0" fontId="4" fillId="0" borderId="40" xfId="0" applyFont="1" applyBorder="1" applyAlignment="1">
      <alignment horizontal="right"/>
    </xf>
    <xf numFmtId="0" fontId="4" fillId="3" borderId="13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2">
    <cellStyle name="Moeda" xfId="2" builtinId="4"/>
    <cellStyle name="Moeda 2" xfId="4" xr:uid="{00000000-0005-0000-0000-000031000000}"/>
    <cellStyle name="Normal" xfId="0" builtinId="0"/>
    <cellStyle name="Normal 2" xfId="5" xr:uid="{00000000-0005-0000-0000-000032000000}"/>
    <cellStyle name="Normal 2 2 2 2 2" xfId="6" xr:uid="{00000000-0005-0000-0000-000033000000}"/>
    <cellStyle name="Normal 2 2 3" xfId="7" xr:uid="{00000000-0005-0000-0000-000034000000}"/>
    <cellStyle name="Normal 3" xfId="8" xr:uid="{00000000-0005-0000-0000-000035000000}"/>
    <cellStyle name="Normal 6" xfId="9" xr:uid="{00000000-0005-0000-0000-000036000000}"/>
    <cellStyle name="Porcentagem" xfId="3" builtinId="5"/>
    <cellStyle name="Porcentagem 2" xfId="10" xr:uid="{00000000-0005-0000-0000-000037000000}"/>
    <cellStyle name="Vírgula" xfId="1" builtinId="3"/>
    <cellStyle name="Vírgula 2" xfId="11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13253</xdr:colOff>
      <xdr:row>0</xdr:row>
      <xdr:rowOff>13252</xdr:rowOff>
    </xdr:from>
    <xdr:to>
      <xdr:col>0</xdr:col>
      <xdr:colOff>1046923</xdr:colOff>
      <xdr:row>4</xdr:row>
      <xdr:rowOff>148689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2700"/>
          <a:ext cx="1033780" cy="946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0</xdr:col>
      <xdr:colOff>1036320</xdr:colOff>
      <xdr:row>4</xdr:row>
      <xdr:rowOff>160020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22860"/>
          <a:ext cx="967740" cy="878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13253</xdr:colOff>
      <xdr:row>0</xdr:row>
      <xdr:rowOff>13252</xdr:rowOff>
    </xdr:from>
    <xdr:to>
      <xdr:col>0</xdr:col>
      <xdr:colOff>1046923</xdr:colOff>
      <xdr:row>4</xdr:row>
      <xdr:rowOff>177264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2700"/>
          <a:ext cx="1033780" cy="1012190"/>
        </a:xfrm>
        <a:prstGeom prst="rect">
          <a:avLst/>
        </a:prstGeom>
      </xdr:spPr>
    </xdr:pic>
    <xdr:clientData/>
  </xdr:twoCellAnchor>
  <xdr:oneCellAnchor>
    <xdr:from>
      <xdr:col>0</xdr:col>
      <xdr:colOff>13253</xdr:colOff>
      <xdr:row>0</xdr:row>
      <xdr:rowOff>13252</xdr:rowOff>
    </xdr:from>
    <xdr:ext cx="1033670" cy="945563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2700"/>
          <a:ext cx="1033780" cy="94551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152643</xdr:colOff>
      <xdr:row>0</xdr:row>
      <xdr:rowOff>59716</xdr:rowOff>
    </xdr:from>
    <xdr:ext cx="939247" cy="859188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59690"/>
          <a:ext cx="939165" cy="85915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0</xdr:col>
      <xdr:colOff>1155590</xdr:colOff>
      <xdr:row>4</xdr:row>
      <xdr:rowOff>53340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22860"/>
          <a:ext cx="1086485" cy="8623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0</xdr:col>
      <xdr:colOff>1155590</xdr:colOff>
      <xdr:row>4</xdr:row>
      <xdr:rowOff>53340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22860"/>
          <a:ext cx="1086485" cy="8553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79794</xdr:rowOff>
    </xdr:from>
    <xdr:to>
      <xdr:col>0</xdr:col>
      <xdr:colOff>1074331</xdr:colOff>
      <xdr:row>4</xdr:row>
      <xdr:rowOff>144779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79375"/>
          <a:ext cx="1005205" cy="81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7"/>
  <sheetViews>
    <sheetView tabSelected="1" workbookViewId="0">
      <selection activeCell="B8" sqref="B8"/>
    </sheetView>
  </sheetViews>
  <sheetFormatPr defaultColWidth="9" defaultRowHeight="15"/>
  <cols>
    <col min="1" max="1" width="17.28515625" customWidth="1"/>
    <col min="2" max="2" width="83.42578125" customWidth="1"/>
    <col min="4" max="4" width="10.28515625" customWidth="1"/>
    <col min="5" max="6" width="11.42578125" customWidth="1"/>
    <col min="7" max="7" width="12.5703125" customWidth="1"/>
    <col min="8" max="8" width="11.5703125" customWidth="1"/>
    <col min="9" max="9" width="11.140625" customWidth="1"/>
    <col min="10" max="10" width="11.28515625" customWidth="1"/>
    <col min="11" max="11" width="12.5703125" customWidth="1"/>
  </cols>
  <sheetData>
    <row r="1" spans="1:11" ht="17.45" customHeight="1">
      <c r="A1" s="1"/>
      <c r="B1" s="318" t="s">
        <v>0</v>
      </c>
      <c r="C1" s="320" t="s">
        <v>1</v>
      </c>
      <c r="D1" s="321"/>
      <c r="E1" s="321"/>
      <c r="F1" s="321"/>
      <c r="G1" s="322"/>
    </row>
    <row r="2" spans="1:11" ht="15.6" customHeight="1">
      <c r="A2" s="2"/>
      <c r="B2" s="319"/>
      <c r="C2" s="323"/>
      <c r="D2" s="324"/>
      <c r="E2" s="324"/>
      <c r="F2" s="324"/>
      <c r="G2" s="325"/>
    </row>
    <row r="3" spans="1:11" ht="15.75">
      <c r="A3" s="2"/>
      <c r="B3" s="3" t="s">
        <v>2</v>
      </c>
      <c r="C3" s="323"/>
      <c r="D3" s="324"/>
      <c r="E3" s="324"/>
      <c r="F3" s="324"/>
      <c r="G3" s="325"/>
    </row>
    <row r="4" spans="1:11">
      <c r="A4" s="2"/>
      <c r="B4" s="4" t="s">
        <v>3</v>
      </c>
      <c r="C4" s="323"/>
      <c r="D4" s="324"/>
      <c r="E4" s="324"/>
      <c r="F4" s="324"/>
      <c r="G4" s="325"/>
    </row>
    <row r="5" spans="1:11">
      <c r="A5" s="61"/>
      <c r="B5" s="6" t="s">
        <v>4</v>
      </c>
      <c r="C5" s="326"/>
      <c r="D5" s="327"/>
      <c r="E5" s="327"/>
      <c r="F5" s="327"/>
      <c r="G5" s="328"/>
    </row>
    <row r="6" spans="1:11">
      <c r="A6" s="9" t="s">
        <v>5</v>
      </c>
      <c r="B6" s="294" t="s">
        <v>528</v>
      </c>
      <c r="C6" s="294"/>
      <c r="D6" s="294"/>
      <c r="E6" s="294"/>
      <c r="F6" s="294"/>
      <c r="G6" s="295"/>
    </row>
    <row r="7" spans="1:11">
      <c r="A7" s="13" t="s">
        <v>6</v>
      </c>
      <c r="B7" s="14" t="s">
        <v>7</v>
      </c>
      <c r="C7" s="296"/>
      <c r="D7" s="297"/>
      <c r="E7" s="297"/>
      <c r="F7" s="297"/>
      <c r="G7" s="298"/>
    </row>
    <row r="8" spans="1:11">
      <c r="A8" s="13" t="s">
        <v>8</v>
      </c>
      <c r="B8" s="14" t="s">
        <v>9</v>
      </c>
      <c r="C8" s="299"/>
      <c r="D8" s="297"/>
      <c r="E8" s="297"/>
      <c r="F8" s="297"/>
      <c r="G8" s="298"/>
    </row>
    <row r="9" spans="1:11">
      <c r="A9" s="13" t="s">
        <v>10</v>
      </c>
      <c r="B9" s="14" t="s">
        <v>11</v>
      </c>
      <c r="G9" s="51"/>
    </row>
    <row r="10" spans="1:11">
      <c r="A10" s="17" t="s">
        <v>12</v>
      </c>
      <c r="B10" s="18" t="s">
        <v>13</v>
      </c>
      <c r="C10" s="300" t="s">
        <v>14</v>
      </c>
      <c r="D10" s="300"/>
      <c r="E10" s="300"/>
      <c r="F10" s="300"/>
      <c r="G10" s="301"/>
    </row>
    <row r="11" spans="1:11">
      <c r="A11" s="302" t="s">
        <v>15</v>
      </c>
      <c r="B11" s="303"/>
      <c r="C11" s="303"/>
      <c r="D11" s="303"/>
      <c r="E11" s="303"/>
      <c r="F11" s="303"/>
      <c r="G11" s="304"/>
      <c r="K11" s="182"/>
    </row>
    <row r="12" spans="1:11">
      <c r="A12" s="144"/>
      <c r="B12" s="145"/>
      <c r="C12" s="145"/>
      <c r="D12" s="146"/>
      <c r="E12" s="145"/>
      <c r="F12" s="227" t="s">
        <v>16</v>
      </c>
      <c r="G12" s="147"/>
    </row>
    <row r="13" spans="1:11">
      <c r="A13" s="86" t="s">
        <v>17</v>
      </c>
      <c r="B13" s="87" t="s">
        <v>18</v>
      </c>
      <c r="C13" s="87" t="s">
        <v>19</v>
      </c>
      <c r="D13" s="87" t="s">
        <v>20</v>
      </c>
      <c r="E13" s="87" t="s">
        <v>21</v>
      </c>
      <c r="F13" s="228">
        <v>0.2223</v>
      </c>
      <c r="G13" s="88" t="s">
        <v>22</v>
      </c>
    </row>
    <row r="14" spans="1:11">
      <c r="A14" s="229">
        <v>1</v>
      </c>
      <c r="B14" s="230" t="s">
        <v>23</v>
      </c>
      <c r="C14" s="231"/>
      <c r="D14" s="232"/>
      <c r="E14" s="231"/>
      <c r="F14" s="233"/>
      <c r="G14" s="234"/>
    </row>
    <row r="15" spans="1:11" ht="26.25">
      <c r="A15" s="235" t="s">
        <v>24</v>
      </c>
      <c r="B15" s="236" t="s">
        <v>25</v>
      </c>
      <c r="C15" s="171" t="s">
        <v>26</v>
      </c>
      <c r="D15" s="237">
        <v>2.64</v>
      </c>
      <c r="E15" s="177">
        <v>321.72000000000003</v>
      </c>
      <c r="F15" s="238">
        <f>TRUNC(E15+E15*F$13,2)</f>
        <v>393.23</v>
      </c>
      <c r="G15" s="239">
        <f>TRUNC(F15*D15,2)</f>
        <v>1038.1199999999999</v>
      </c>
    </row>
    <row r="16" spans="1:11" ht="26.25">
      <c r="A16" s="235" t="s">
        <v>27</v>
      </c>
      <c r="B16" s="236" t="s">
        <v>28</v>
      </c>
      <c r="C16" s="171" t="s">
        <v>29</v>
      </c>
      <c r="D16" s="237">
        <v>1</v>
      </c>
      <c r="E16" s="177">
        <f>COMPOSIÇÕES!F175</f>
        <v>5508.72</v>
      </c>
      <c r="F16" s="238">
        <f t="shared" ref="F16" si="0">TRUNC(E16+E16*F$13,2)</f>
        <v>6733.3</v>
      </c>
      <c r="G16" s="239">
        <f t="shared" ref="G16" si="1">TRUNC(F16*D16,2)</f>
        <v>6733.3</v>
      </c>
    </row>
    <row r="17" spans="1:11">
      <c r="A17" s="235" t="s">
        <v>30</v>
      </c>
      <c r="B17" s="236" t="s">
        <v>31</v>
      </c>
      <c r="C17" s="171" t="s">
        <v>29</v>
      </c>
      <c r="D17" s="240">
        <v>37.65</v>
      </c>
      <c r="E17" s="241">
        <v>34.42</v>
      </c>
      <c r="F17" s="238">
        <f t="shared" ref="F17" si="2">TRUNC(E17+E17*F$13,2)</f>
        <v>42.07</v>
      </c>
      <c r="G17" s="239">
        <f t="shared" ref="G17" si="3">TRUNC(F17*D17,2)</f>
        <v>1583.93</v>
      </c>
    </row>
    <row r="18" spans="1:11">
      <c r="A18" s="242"/>
      <c r="B18" s="243" t="s">
        <v>32</v>
      </c>
      <c r="C18" s="244"/>
      <c r="D18" s="245"/>
      <c r="E18" s="245"/>
      <c r="F18" s="244"/>
      <c r="G18" s="246">
        <f>SUM(G15:G17)</f>
        <v>9355.35</v>
      </c>
    </row>
    <row r="19" spans="1:11">
      <c r="A19" s="229">
        <v>2</v>
      </c>
      <c r="B19" s="247" t="s">
        <v>33</v>
      </c>
      <c r="C19" s="231"/>
      <c r="D19" s="248"/>
      <c r="E19" s="248"/>
      <c r="F19" s="231"/>
      <c r="G19" s="249"/>
      <c r="K19" s="182"/>
    </row>
    <row r="20" spans="1:11">
      <c r="A20" s="235" t="s">
        <v>34</v>
      </c>
      <c r="B20" s="236" t="s">
        <v>35</v>
      </c>
      <c r="C20" s="171" t="s">
        <v>36</v>
      </c>
      <c r="D20" s="238">
        <v>80</v>
      </c>
      <c r="E20" s="250">
        <v>113.92</v>
      </c>
      <c r="F20" s="238">
        <f t="shared" ref="F20:F21" si="4">TRUNC(E20+E20*F$13,2)</f>
        <v>139.24</v>
      </c>
      <c r="G20" s="239">
        <f>TRUNC(F20*D20,2)</f>
        <v>11139.2</v>
      </c>
    </row>
    <row r="21" spans="1:11">
      <c r="A21" s="235" t="s">
        <v>37</v>
      </c>
      <c r="B21" s="236" t="s">
        <v>38</v>
      </c>
      <c r="C21" s="171" t="s">
        <v>36</v>
      </c>
      <c r="D21" s="238">
        <v>640</v>
      </c>
      <c r="E21" s="250">
        <v>29.84</v>
      </c>
      <c r="F21" s="238">
        <f t="shared" si="4"/>
        <v>36.47</v>
      </c>
      <c r="G21" s="239">
        <f>TRUNC(F21*D21,2)</f>
        <v>23340.799999999999</v>
      </c>
    </row>
    <row r="22" spans="1:11">
      <c r="A22" s="251"/>
      <c r="B22" s="243" t="s">
        <v>32</v>
      </c>
      <c r="C22" s="252"/>
      <c r="D22" s="253"/>
      <c r="E22" s="254"/>
      <c r="F22" s="252"/>
      <c r="G22" s="255">
        <f>SUM(G20:G21)</f>
        <v>34480</v>
      </c>
    </row>
    <row r="23" spans="1:11">
      <c r="A23" s="256">
        <v>3</v>
      </c>
      <c r="B23" s="257" t="s">
        <v>39</v>
      </c>
      <c r="C23" s="248"/>
      <c r="D23" s="248"/>
      <c r="E23" s="248"/>
      <c r="F23" s="248"/>
      <c r="G23" s="258"/>
      <c r="H23" s="259"/>
      <c r="I23" s="55"/>
    </row>
    <row r="24" spans="1:11">
      <c r="A24" s="235" t="s">
        <v>40</v>
      </c>
      <c r="B24" s="236" t="s">
        <v>41</v>
      </c>
      <c r="C24" s="171" t="s">
        <v>26</v>
      </c>
      <c r="D24" s="250">
        <v>17.5</v>
      </c>
      <c r="E24" s="250">
        <f>COMPOSIÇÕES!F40</f>
        <v>32.950000000000003</v>
      </c>
      <c r="F24" s="238">
        <f t="shared" ref="F24:F25" si="5">TRUNC(E24+E24*F$13,2)</f>
        <v>40.270000000000003</v>
      </c>
      <c r="G24" s="239">
        <f t="shared" ref="G24:G25" si="6">TRUNC(F24*D24,2)</f>
        <v>704.72</v>
      </c>
    </row>
    <row r="25" spans="1:11" ht="39">
      <c r="A25" s="235" t="s">
        <v>42</v>
      </c>
      <c r="B25" s="236" t="s">
        <v>43</v>
      </c>
      <c r="C25" s="171" t="s">
        <v>44</v>
      </c>
      <c r="D25" s="238">
        <v>612.57000000000005</v>
      </c>
      <c r="E25" s="250">
        <v>4.33</v>
      </c>
      <c r="F25" s="238">
        <f t="shared" si="5"/>
        <v>5.29</v>
      </c>
      <c r="G25" s="239">
        <f t="shared" si="6"/>
        <v>3240.49</v>
      </c>
    </row>
    <row r="26" spans="1:11">
      <c r="A26" s="251"/>
      <c r="B26" s="243" t="s">
        <v>32</v>
      </c>
      <c r="C26" s="252"/>
      <c r="D26" s="253"/>
      <c r="E26" s="254"/>
      <c r="F26" s="252"/>
      <c r="G26" s="255">
        <f>SUM(G24:G25)</f>
        <v>3945.21</v>
      </c>
      <c r="K26" t="s">
        <v>45</v>
      </c>
    </row>
    <row r="27" spans="1:11">
      <c r="A27" s="305" t="s">
        <v>46</v>
      </c>
      <c r="B27" s="306"/>
      <c r="C27" s="306"/>
      <c r="D27" s="306"/>
      <c r="E27" s="306"/>
      <c r="F27" s="306"/>
      <c r="G27" s="307"/>
    </row>
    <row r="28" spans="1:11">
      <c r="A28" s="260">
        <v>4</v>
      </c>
      <c r="B28" s="230" t="s">
        <v>47</v>
      </c>
      <c r="C28" s="261"/>
      <c r="D28" s="262"/>
      <c r="E28" s="263"/>
      <c r="F28" s="264"/>
      <c r="G28" s="265"/>
    </row>
    <row r="29" spans="1:11">
      <c r="A29" s="235" t="s">
        <v>48</v>
      </c>
      <c r="B29" s="236" t="s">
        <v>49</v>
      </c>
      <c r="C29" s="171" t="s">
        <v>50</v>
      </c>
      <c r="D29" s="176">
        <v>931.54</v>
      </c>
      <c r="E29" s="177">
        <v>0.12</v>
      </c>
      <c r="F29" s="238">
        <f t="shared" ref="F29:F33" si="7">TRUNC(E29+E29*F$13,2)</f>
        <v>0.14000000000000001</v>
      </c>
      <c r="G29" s="239">
        <f t="shared" ref="G29:G33" si="8">TRUNC(F29*D29,2)</f>
        <v>130.41</v>
      </c>
    </row>
    <row r="30" spans="1:11" ht="26.25">
      <c r="A30" s="235" t="s">
        <v>51</v>
      </c>
      <c r="B30" s="236" t="s">
        <v>52</v>
      </c>
      <c r="C30" s="171" t="s">
        <v>50</v>
      </c>
      <c r="D30" s="176">
        <v>3.38</v>
      </c>
      <c r="E30" s="177">
        <v>80.38</v>
      </c>
      <c r="F30" s="238">
        <f t="shared" ref="F30" si="9">TRUNC(E30+E30*F$13,2)</f>
        <v>98.24</v>
      </c>
      <c r="G30" s="239">
        <f t="shared" ref="G30" si="10">TRUNC(F30*D30,2)</f>
        <v>332.05</v>
      </c>
    </row>
    <row r="31" spans="1:11" ht="26.25">
      <c r="A31" s="235" t="s">
        <v>53</v>
      </c>
      <c r="B31" s="236" t="s">
        <v>54</v>
      </c>
      <c r="C31" s="171" t="s">
        <v>50</v>
      </c>
      <c r="D31" s="176">
        <v>5.22</v>
      </c>
      <c r="E31" s="177">
        <v>97.14</v>
      </c>
      <c r="F31" s="238">
        <f t="shared" si="7"/>
        <v>118.73</v>
      </c>
      <c r="G31" s="239">
        <f t="shared" si="8"/>
        <v>619.77</v>
      </c>
    </row>
    <row r="32" spans="1:11" ht="27.75" customHeight="1">
      <c r="A32" s="235" t="s">
        <v>55</v>
      </c>
      <c r="B32" s="236" t="s">
        <v>56</v>
      </c>
      <c r="C32" s="171" t="s">
        <v>26</v>
      </c>
      <c r="D32" s="176">
        <v>17.399999999999999</v>
      </c>
      <c r="E32" s="177">
        <v>3.13</v>
      </c>
      <c r="F32" s="238">
        <f t="shared" si="7"/>
        <v>3.82</v>
      </c>
      <c r="G32" s="239">
        <f t="shared" si="8"/>
        <v>66.459999999999994</v>
      </c>
    </row>
    <row r="33" spans="1:11" ht="26.25">
      <c r="A33" s="235" t="s">
        <v>57</v>
      </c>
      <c r="B33" s="236" t="s">
        <v>58</v>
      </c>
      <c r="C33" s="171" t="s">
        <v>50</v>
      </c>
      <c r="D33" s="176">
        <v>2.61</v>
      </c>
      <c r="E33" s="177">
        <v>23.63</v>
      </c>
      <c r="F33" s="238">
        <f t="shared" si="7"/>
        <v>28.88</v>
      </c>
      <c r="G33" s="239">
        <f t="shared" si="8"/>
        <v>75.37</v>
      </c>
    </row>
    <row r="34" spans="1:11">
      <c r="A34" s="266"/>
      <c r="B34" s="267" t="s">
        <v>32</v>
      </c>
      <c r="C34" s="268"/>
      <c r="D34" s="269"/>
      <c r="E34" s="270"/>
      <c r="F34" s="271"/>
      <c r="G34" s="272">
        <f>SUM(G29:G33)</f>
        <v>1224.06</v>
      </c>
    </row>
    <row r="35" spans="1:11">
      <c r="A35" s="273">
        <v>5</v>
      </c>
      <c r="B35" s="274" t="s">
        <v>59</v>
      </c>
      <c r="C35" s="172"/>
      <c r="D35" s="176"/>
      <c r="E35" s="177"/>
      <c r="F35" s="250"/>
      <c r="G35" s="70"/>
    </row>
    <row r="36" spans="1:11" ht="26.25">
      <c r="A36" s="235" t="s">
        <v>60</v>
      </c>
      <c r="B36" s="236" t="s">
        <v>61</v>
      </c>
      <c r="C36" s="171" t="s">
        <v>62</v>
      </c>
      <c r="D36" s="176">
        <v>296</v>
      </c>
      <c r="E36" s="177">
        <v>14.2</v>
      </c>
      <c r="F36" s="238">
        <f t="shared" ref="F36:F39" si="11">TRUNC(E36+E36*F$13,2)</f>
        <v>17.350000000000001</v>
      </c>
      <c r="G36" s="239">
        <f t="shared" ref="G36:G39" si="12">TRUNC(F36*D36,2)</f>
        <v>5135.6000000000004</v>
      </c>
    </row>
    <row r="37" spans="1:11" ht="26.25">
      <c r="A37" s="235" t="s">
        <v>63</v>
      </c>
      <c r="B37" s="236" t="s">
        <v>64</v>
      </c>
      <c r="C37" s="171" t="s">
        <v>50</v>
      </c>
      <c r="D37" s="176">
        <v>11.21</v>
      </c>
      <c r="E37" s="177">
        <v>490.43</v>
      </c>
      <c r="F37" s="238">
        <f t="shared" si="11"/>
        <v>599.45000000000005</v>
      </c>
      <c r="G37" s="239">
        <f t="shared" si="12"/>
        <v>6719.83</v>
      </c>
    </row>
    <row r="38" spans="1:11" ht="26.25">
      <c r="A38" s="235" t="s">
        <v>65</v>
      </c>
      <c r="B38" s="236" t="s">
        <v>66</v>
      </c>
      <c r="C38" s="171" t="s">
        <v>50</v>
      </c>
      <c r="D38" s="176">
        <v>11.21</v>
      </c>
      <c r="E38" s="177">
        <v>276.94</v>
      </c>
      <c r="F38" s="238">
        <f t="shared" si="11"/>
        <v>338.5</v>
      </c>
      <c r="G38" s="239">
        <f t="shared" si="12"/>
        <v>3794.58</v>
      </c>
    </row>
    <row r="39" spans="1:11" ht="26.25">
      <c r="A39" s="235" t="s">
        <v>67</v>
      </c>
      <c r="B39" s="236" t="s">
        <v>68</v>
      </c>
      <c r="C39" s="171" t="s">
        <v>26</v>
      </c>
      <c r="D39" s="176">
        <v>69.599999999999994</v>
      </c>
      <c r="E39" s="177">
        <v>121.26</v>
      </c>
      <c r="F39" s="238">
        <f t="shared" si="11"/>
        <v>148.21</v>
      </c>
      <c r="G39" s="239">
        <f t="shared" si="12"/>
        <v>10315.41</v>
      </c>
      <c r="I39" s="55"/>
    </row>
    <row r="40" spans="1:11" ht="39">
      <c r="A40" s="235" t="s">
        <v>69</v>
      </c>
      <c r="B40" s="236" t="s">
        <v>70</v>
      </c>
      <c r="C40" s="171" t="s">
        <v>44</v>
      </c>
      <c r="D40" s="176">
        <v>121.8</v>
      </c>
      <c r="E40" s="177">
        <v>34.51</v>
      </c>
      <c r="F40" s="238">
        <f>TRUNC(E40+E40*F$13,2)</f>
        <v>42.18</v>
      </c>
      <c r="G40" s="239">
        <f>TRUNC(F40*D40,2)</f>
        <v>5137.5200000000004</v>
      </c>
    </row>
    <row r="41" spans="1:11">
      <c r="A41" s="266"/>
      <c r="B41" s="267" t="s">
        <v>32</v>
      </c>
      <c r="C41" s="268"/>
      <c r="D41" s="269"/>
      <c r="E41" s="270"/>
      <c r="F41" s="271"/>
      <c r="G41" s="272">
        <f>SUM(G36:G40)</f>
        <v>31102.94</v>
      </c>
    </row>
    <row r="42" spans="1:11">
      <c r="A42" s="273">
        <v>6</v>
      </c>
      <c r="B42" s="274" t="s">
        <v>71</v>
      </c>
      <c r="C42" s="172"/>
      <c r="D42" s="176"/>
      <c r="E42" s="177"/>
      <c r="F42" s="250"/>
      <c r="G42" s="70"/>
      <c r="K42" s="55"/>
    </row>
    <row r="43" spans="1:11" ht="51.75">
      <c r="A43" s="235" t="s">
        <v>72</v>
      </c>
      <c r="B43" s="236" t="s">
        <v>73</v>
      </c>
      <c r="C43" s="171" t="s">
        <v>26</v>
      </c>
      <c r="D43" s="176">
        <v>464</v>
      </c>
      <c r="E43" s="177">
        <v>158.43</v>
      </c>
      <c r="F43" s="238">
        <f t="shared" ref="F43" si="13">TRUNC(E43+E43*F$13,2)</f>
        <v>193.64</v>
      </c>
      <c r="G43" s="239">
        <f t="shared" ref="G43" si="14">TRUNC(F43*D43,2)</f>
        <v>89848.960000000006</v>
      </c>
    </row>
    <row r="44" spans="1:11" ht="26.25">
      <c r="A44" s="235" t="str">
        <f>COMPOSIÇÕES!A142</f>
        <v>COMP 16</v>
      </c>
      <c r="B44" s="236" t="str">
        <f>COMPOSIÇÕES!B142</f>
        <v>PORTAO EM TELA ARAME GALVANIZADO N.12 MALHA 2" E MOLDURA EM TUBOS DE ACO COM DUAS FOLHAS DE ABRIR, INCLUSO FERRAGENS</v>
      </c>
      <c r="C44" s="171" t="s">
        <v>44</v>
      </c>
      <c r="D44" s="176">
        <v>4.4000000000000004</v>
      </c>
      <c r="E44" s="177">
        <f>COMPOSIÇÕES!F152</f>
        <v>995.94</v>
      </c>
      <c r="F44" s="238">
        <f t="shared" ref="F44" si="15">TRUNC(E44+E44*F$13,2)</f>
        <v>1217.33</v>
      </c>
      <c r="G44" s="239">
        <f t="shared" ref="G44" si="16">TRUNC(F44*D44,2)</f>
        <v>5356.25</v>
      </c>
    </row>
    <row r="45" spans="1:11" ht="39">
      <c r="A45" s="235" t="s">
        <v>74</v>
      </c>
      <c r="B45" s="236" t="s">
        <v>75</v>
      </c>
      <c r="C45" s="171" t="s">
        <v>76</v>
      </c>
      <c r="D45" s="176">
        <v>1</v>
      </c>
      <c r="E45" s="177">
        <v>2703.16</v>
      </c>
      <c r="F45" s="238">
        <f t="shared" ref="F45" si="17">TRUNC(E45+E45*F$13,2)</f>
        <v>3304.07</v>
      </c>
      <c r="G45" s="239">
        <f t="shared" ref="G45" si="18">TRUNC(F45*D45,2)</f>
        <v>3304.07</v>
      </c>
    </row>
    <row r="46" spans="1:11" ht="39">
      <c r="A46" s="235" t="s">
        <v>77</v>
      </c>
      <c r="B46" s="236" t="s">
        <v>78</v>
      </c>
      <c r="C46" s="171" t="s">
        <v>76</v>
      </c>
      <c r="D46" s="176">
        <v>1</v>
      </c>
      <c r="E46" s="177">
        <v>4452.67</v>
      </c>
      <c r="F46" s="238">
        <f t="shared" ref="F46" si="19">TRUNC(E46+E46*F$13,2)</f>
        <v>5442.49</v>
      </c>
      <c r="G46" s="239">
        <f t="shared" ref="G46" si="20">TRUNC(F46*D46,2)</f>
        <v>5442.49</v>
      </c>
    </row>
    <row r="47" spans="1:11">
      <c r="A47" s="266"/>
      <c r="B47" s="267" t="s">
        <v>32</v>
      </c>
      <c r="C47" s="268"/>
      <c r="D47" s="269"/>
      <c r="E47" s="270"/>
      <c r="F47" s="271"/>
      <c r="G47" s="272">
        <f>SUM(G43:G46)</f>
        <v>103951.77</v>
      </c>
    </row>
    <row r="48" spans="1:11">
      <c r="A48" s="273">
        <v>7</v>
      </c>
      <c r="B48" s="290" t="s">
        <v>79</v>
      </c>
      <c r="C48" s="172"/>
      <c r="D48" s="176"/>
      <c r="E48" s="177"/>
      <c r="F48" s="250"/>
      <c r="G48" s="70"/>
    </row>
    <row r="49" spans="1:7" ht="39">
      <c r="A49" s="235" t="s">
        <v>80</v>
      </c>
      <c r="B49" s="236" t="s">
        <v>81</v>
      </c>
      <c r="C49" s="275" t="s">
        <v>50</v>
      </c>
      <c r="D49" s="176">
        <v>220.8</v>
      </c>
      <c r="E49" s="177">
        <v>8.64</v>
      </c>
      <c r="F49" s="238">
        <f t="shared" ref="F49" si="21">TRUNC(E49+E49*F$13,2)</f>
        <v>10.56</v>
      </c>
      <c r="G49" s="239">
        <f t="shared" ref="G49" si="22">TRUNC(F49*D49,2)</f>
        <v>2331.64</v>
      </c>
    </row>
    <row r="50" spans="1:7" ht="26.25">
      <c r="A50" s="235" t="s">
        <v>82</v>
      </c>
      <c r="B50" s="236" t="s">
        <v>83</v>
      </c>
      <c r="C50" s="171" t="s">
        <v>84</v>
      </c>
      <c r="D50" s="176">
        <v>1002.6</v>
      </c>
      <c r="E50" s="177">
        <v>2.4300000000000002</v>
      </c>
      <c r="F50" s="238">
        <f t="shared" ref="F50" si="23">TRUNC(E50+E50*F$13,2)</f>
        <v>2.97</v>
      </c>
      <c r="G50" s="239">
        <f t="shared" ref="G50" si="24">TRUNC(F50*D50,2)</f>
        <v>2977.72</v>
      </c>
    </row>
    <row r="51" spans="1:7" ht="26.25">
      <c r="A51" s="235" t="s">
        <v>85</v>
      </c>
      <c r="B51" s="236" t="s">
        <v>86</v>
      </c>
      <c r="C51" s="171" t="s">
        <v>84</v>
      </c>
      <c r="D51" s="176">
        <v>4233.33</v>
      </c>
      <c r="E51" s="177">
        <v>0.89</v>
      </c>
      <c r="F51" s="238">
        <f t="shared" ref="F51" si="25">TRUNC(E51+E51*F$13,2)</f>
        <v>1.08</v>
      </c>
      <c r="G51" s="239">
        <f t="shared" ref="G51" si="26">TRUNC(F51*D51,2)</f>
        <v>4571.99</v>
      </c>
    </row>
    <row r="52" spans="1:7">
      <c r="A52" s="235">
        <v>366</v>
      </c>
      <c r="B52" s="236" t="s">
        <v>87</v>
      </c>
      <c r="C52" s="172" t="s">
        <v>50</v>
      </c>
      <c r="D52" s="176">
        <v>220.8</v>
      </c>
      <c r="E52" s="177">
        <v>132.5</v>
      </c>
      <c r="F52" s="250">
        <f t="shared" ref="F52" si="27">TRUNC(E52+E52*F$13,2)</f>
        <v>161.94999999999999</v>
      </c>
      <c r="G52" s="70">
        <f t="shared" ref="G52" si="28">TRUNC(F52*D52,2)</f>
        <v>35758.559999999998</v>
      </c>
    </row>
    <row r="53" spans="1:7">
      <c r="A53" s="276"/>
      <c r="B53" s="267" t="s">
        <v>32</v>
      </c>
      <c r="C53" s="268"/>
      <c r="D53" s="269"/>
      <c r="E53" s="270"/>
      <c r="F53" s="271"/>
      <c r="G53" s="272">
        <f>SUM(G49:G52)</f>
        <v>45639.91</v>
      </c>
    </row>
    <row r="54" spans="1:7">
      <c r="A54" s="273">
        <v>8</v>
      </c>
      <c r="B54" s="290" t="s">
        <v>88</v>
      </c>
      <c r="C54" s="172"/>
      <c r="D54" s="176"/>
      <c r="E54" s="177"/>
      <c r="F54" s="250"/>
      <c r="G54" s="70"/>
    </row>
    <row r="55" spans="1:7" ht="26.25">
      <c r="A55" s="235" t="s">
        <v>89</v>
      </c>
      <c r="B55" s="236" t="s">
        <v>90</v>
      </c>
      <c r="C55" s="275" t="s">
        <v>26</v>
      </c>
      <c r="D55" s="176">
        <v>121.8</v>
      </c>
      <c r="E55" s="177">
        <v>6.41</v>
      </c>
      <c r="F55" s="238">
        <f t="shared" ref="F55:F56" si="29">TRUNC(E55+E55*F$13,2)</f>
        <v>7.83</v>
      </c>
      <c r="G55" s="239">
        <f t="shared" ref="G55:G56" si="30">TRUNC(F55*D55,2)</f>
        <v>953.69</v>
      </c>
    </row>
    <row r="56" spans="1:7" ht="39">
      <c r="A56" s="235" t="s">
        <v>91</v>
      </c>
      <c r="B56" s="236" t="s">
        <v>92</v>
      </c>
      <c r="C56" s="171" t="s">
        <v>26</v>
      </c>
      <c r="D56" s="176">
        <v>121.8</v>
      </c>
      <c r="E56" s="177">
        <v>18.68</v>
      </c>
      <c r="F56" s="238">
        <f t="shared" si="29"/>
        <v>22.83</v>
      </c>
      <c r="G56" s="239">
        <f t="shared" si="30"/>
        <v>2780.69</v>
      </c>
    </row>
    <row r="57" spans="1:7">
      <c r="A57" s="277"/>
      <c r="B57" s="243" t="s">
        <v>32</v>
      </c>
      <c r="C57" s="278"/>
      <c r="D57" s="279"/>
      <c r="E57" s="280"/>
      <c r="F57" s="281"/>
      <c r="G57" s="246">
        <f>SUM(G55:G56)</f>
        <v>3734.38</v>
      </c>
    </row>
    <row r="58" spans="1:7">
      <c r="A58" s="260">
        <v>9</v>
      </c>
      <c r="B58" s="291" t="s">
        <v>93</v>
      </c>
      <c r="C58" s="261"/>
      <c r="D58" s="262"/>
      <c r="E58" s="263"/>
      <c r="F58" s="264"/>
      <c r="G58" s="265"/>
    </row>
    <row r="59" spans="1:7" ht="26.25">
      <c r="A59" s="235" t="s">
        <v>94</v>
      </c>
      <c r="B59" s="236" t="str">
        <f>COMPOSIÇÕES!B127</f>
        <v>POSTE DE ILUMINAÇÃO PARA QUADRA DE AREIA COM SUPORTE PARA 4 REFELTORES DE LED DE 400W</v>
      </c>
      <c r="C59" s="172" t="s">
        <v>29</v>
      </c>
      <c r="D59" s="176">
        <v>4</v>
      </c>
      <c r="E59" s="177">
        <f>COMPOSIÇÕES!F141</f>
        <v>4008.5</v>
      </c>
      <c r="F59" s="250">
        <f t="shared" ref="F59:F66" si="31">TRUNC(E59+E59*F$13,2)</f>
        <v>4899.58</v>
      </c>
      <c r="G59" s="70">
        <f t="shared" ref="G59:G66" si="32">TRUNC(F59*D59,2)</f>
        <v>19598.32</v>
      </c>
    </row>
    <row r="60" spans="1:7" ht="39">
      <c r="A60" s="235" t="s">
        <v>95</v>
      </c>
      <c r="B60" s="236" t="s">
        <v>96</v>
      </c>
      <c r="C60" s="172" t="s">
        <v>29</v>
      </c>
      <c r="D60" s="176">
        <v>5</v>
      </c>
      <c r="E60" s="177">
        <v>503.19</v>
      </c>
      <c r="F60" s="250">
        <f t="shared" si="31"/>
        <v>615.04</v>
      </c>
      <c r="G60" s="70">
        <f t="shared" si="32"/>
        <v>3075.2</v>
      </c>
    </row>
    <row r="61" spans="1:7" ht="39">
      <c r="A61" s="235" t="s">
        <v>97</v>
      </c>
      <c r="B61" s="236" t="s">
        <v>98</v>
      </c>
      <c r="C61" s="172" t="s">
        <v>29</v>
      </c>
      <c r="D61" s="176">
        <v>15</v>
      </c>
      <c r="E61" s="177">
        <f>COMPOSIÇÕES!F126</f>
        <v>3005.17</v>
      </c>
      <c r="F61" s="250">
        <f t="shared" si="31"/>
        <v>3673.21</v>
      </c>
      <c r="G61" s="70">
        <f t="shared" si="32"/>
        <v>55098.15</v>
      </c>
    </row>
    <row r="62" spans="1:7" ht="26.25">
      <c r="A62" s="235">
        <v>41195</v>
      </c>
      <c r="B62" s="236" t="s">
        <v>99</v>
      </c>
      <c r="C62" s="172" t="s">
        <v>29</v>
      </c>
      <c r="D62" s="176">
        <v>1</v>
      </c>
      <c r="E62" s="177">
        <v>492.76</v>
      </c>
      <c r="F62" s="250">
        <f t="shared" si="31"/>
        <v>602.29999999999995</v>
      </c>
      <c r="G62" s="70">
        <f t="shared" si="32"/>
        <v>602.29999999999995</v>
      </c>
    </row>
    <row r="63" spans="1:7" ht="39">
      <c r="A63" s="235" t="s">
        <v>100</v>
      </c>
      <c r="B63" s="236" t="s">
        <v>101</v>
      </c>
      <c r="C63" s="172" t="s">
        <v>102</v>
      </c>
      <c r="D63" s="176">
        <v>0.111</v>
      </c>
      <c r="E63" s="177">
        <v>281.88</v>
      </c>
      <c r="F63" s="250">
        <f t="shared" si="31"/>
        <v>344.54</v>
      </c>
      <c r="G63" s="70">
        <f t="shared" si="32"/>
        <v>38.24</v>
      </c>
    </row>
    <row r="64" spans="1:7" ht="26.25">
      <c r="A64" s="235" t="s">
        <v>103</v>
      </c>
      <c r="B64" s="236" t="s">
        <v>104</v>
      </c>
      <c r="C64" s="172" t="s">
        <v>29</v>
      </c>
      <c r="D64" s="176">
        <v>1</v>
      </c>
      <c r="E64" s="177">
        <v>432</v>
      </c>
      <c r="F64" s="250">
        <f t="shared" si="31"/>
        <v>528.03</v>
      </c>
      <c r="G64" s="70">
        <f t="shared" si="32"/>
        <v>528.03</v>
      </c>
    </row>
    <row r="65" spans="1:7" ht="26.25">
      <c r="A65" s="235" t="s">
        <v>105</v>
      </c>
      <c r="B65" s="236" t="s">
        <v>106</v>
      </c>
      <c r="C65" s="172" t="s">
        <v>29</v>
      </c>
      <c r="D65" s="176">
        <v>1</v>
      </c>
      <c r="E65" s="177">
        <v>82.6</v>
      </c>
      <c r="F65" s="250">
        <f t="shared" si="31"/>
        <v>100.96</v>
      </c>
      <c r="G65" s="70">
        <f t="shared" si="32"/>
        <v>100.96</v>
      </c>
    </row>
    <row r="66" spans="1:7" ht="39">
      <c r="A66" s="235" t="s">
        <v>107</v>
      </c>
      <c r="B66" s="236" t="s">
        <v>108</v>
      </c>
      <c r="C66" s="172" t="s">
        <v>109</v>
      </c>
      <c r="D66" s="176">
        <v>87</v>
      </c>
      <c r="E66" s="177">
        <v>10.61</v>
      </c>
      <c r="F66" s="250">
        <f t="shared" si="31"/>
        <v>12.96</v>
      </c>
      <c r="G66" s="70">
        <f t="shared" si="32"/>
        <v>1127.52</v>
      </c>
    </row>
    <row r="67" spans="1:7" ht="39">
      <c r="A67" s="235" t="s">
        <v>110</v>
      </c>
      <c r="B67" s="236" t="s">
        <v>111</v>
      </c>
      <c r="C67" s="172" t="s">
        <v>109</v>
      </c>
      <c r="D67" s="176">
        <v>616</v>
      </c>
      <c r="E67" s="177">
        <v>7.21</v>
      </c>
      <c r="F67" s="250">
        <f t="shared" ref="F67:F74" si="33">TRUNC(E67+E67*F$13,2)</f>
        <v>8.81</v>
      </c>
      <c r="G67" s="70">
        <f t="shared" ref="G67:G74" si="34">TRUNC(F67*D67,2)</f>
        <v>5426.96</v>
      </c>
    </row>
    <row r="68" spans="1:7" ht="39">
      <c r="A68" s="235" t="s">
        <v>112</v>
      </c>
      <c r="B68" s="236" t="s">
        <v>113</v>
      </c>
      <c r="C68" s="172" t="s">
        <v>114</v>
      </c>
      <c r="D68" s="176">
        <v>240</v>
      </c>
      <c r="E68" s="177">
        <v>4.88</v>
      </c>
      <c r="F68" s="250">
        <f t="shared" si="33"/>
        <v>5.96</v>
      </c>
      <c r="G68" s="70">
        <f t="shared" si="34"/>
        <v>1430.4</v>
      </c>
    </row>
    <row r="69" spans="1:7" ht="26.25">
      <c r="A69" s="235" t="s">
        <v>115</v>
      </c>
      <c r="B69" s="236" t="s">
        <v>116</v>
      </c>
      <c r="C69" s="172" t="s">
        <v>114</v>
      </c>
      <c r="D69" s="176">
        <v>204</v>
      </c>
      <c r="E69" s="177">
        <v>6.89</v>
      </c>
      <c r="F69" s="250">
        <f t="shared" si="33"/>
        <v>8.42</v>
      </c>
      <c r="G69" s="70">
        <f t="shared" si="34"/>
        <v>1717.68</v>
      </c>
    </row>
    <row r="70" spans="1:7" ht="26.25">
      <c r="A70" s="235" t="s">
        <v>117</v>
      </c>
      <c r="B70" s="236" t="s">
        <v>118</v>
      </c>
      <c r="C70" s="172" t="s">
        <v>29</v>
      </c>
      <c r="D70" s="176">
        <v>2</v>
      </c>
      <c r="E70" s="177">
        <v>15.35</v>
      </c>
      <c r="F70" s="250">
        <f t="shared" si="33"/>
        <v>18.760000000000002</v>
      </c>
      <c r="G70" s="70">
        <f t="shared" si="34"/>
        <v>37.520000000000003</v>
      </c>
    </row>
    <row r="71" spans="1:7" ht="26.25">
      <c r="A71" s="235" t="s">
        <v>119</v>
      </c>
      <c r="B71" s="236" t="s">
        <v>120</v>
      </c>
      <c r="C71" s="172" t="s">
        <v>29</v>
      </c>
      <c r="D71" s="176">
        <v>1</v>
      </c>
      <c r="E71" s="177">
        <v>74.22</v>
      </c>
      <c r="F71" s="250">
        <f t="shared" si="33"/>
        <v>90.71</v>
      </c>
      <c r="G71" s="70">
        <f t="shared" si="34"/>
        <v>90.71</v>
      </c>
    </row>
    <row r="72" spans="1:7" ht="39">
      <c r="A72" s="235" t="s">
        <v>53</v>
      </c>
      <c r="B72" s="236" t="s">
        <v>121</v>
      </c>
      <c r="C72" s="172" t="s">
        <v>122</v>
      </c>
      <c r="D72" s="176">
        <v>12.24</v>
      </c>
      <c r="E72" s="177">
        <v>97.14</v>
      </c>
      <c r="F72" s="250">
        <f t="shared" si="33"/>
        <v>118.73</v>
      </c>
      <c r="G72" s="70">
        <f t="shared" si="34"/>
        <v>1453.25</v>
      </c>
    </row>
    <row r="73" spans="1:7" ht="26.25">
      <c r="A73" s="235" t="s">
        <v>123</v>
      </c>
      <c r="B73" s="236" t="s">
        <v>124</v>
      </c>
      <c r="C73" s="172" t="s">
        <v>29</v>
      </c>
      <c r="D73" s="176">
        <v>12</v>
      </c>
      <c r="E73" s="177">
        <v>268.67</v>
      </c>
      <c r="F73" s="250">
        <f t="shared" si="33"/>
        <v>328.39</v>
      </c>
      <c r="G73" s="70">
        <f t="shared" si="34"/>
        <v>3940.68</v>
      </c>
    </row>
    <row r="74" spans="1:7" ht="26.25">
      <c r="A74" s="235" t="s">
        <v>57</v>
      </c>
      <c r="B74" s="236" t="s">
        <v>58</v>
      </c>
      <c r="C74" s="171" t="s">
        <v>50</v>
      </c>
      <c r="D74" s="176">
        <v>12.24</v>
      </c>
      <c r="E74" s="177">
        <v>23.63</v>
      </c>
      <c r="F74" s="238">
        <f t="shared" si="33"/>
        <v>28.88</v>
      </c>
      <c r="G74" s="239">
        <f t="shared" si="34"/>
        <v>353.49</v>
      </c>
    </row>
    <row r="75" spans="1:7" ht="51.75">
      <c r="A75" s="235" t="s">
        <v>125</v>
      </c>
      <c r="B75" s="236" t="s">
        <v>126</v>
      </c>
      <c r="C75" s="172" t="s">
        <v>29</v>
      </c>
      <c r="D75" s="176">
        <v>14</v>
      </c>
      <c r="E75" s="177">
        <v>141.56</v>
      </c>
      <c r="F75" s="250">
        <f t="shared" ref="F75" si="35">TRUNC(E75+E75*F$13,2)</f>
        <v>173.02</v>
      </c>
      <c r="G75" s="70">
        <f t="shared" ref="G75" si="36">TRUNC(F75*D75,2)</f>
        <v>2422.2800000000002</v>
      </c>
    </row>
    <row r="76" spans="1:7">
      <c r="A76" s="277"/>
      <c r="B76" s="243" t="s">
        <v>32</v>
      </c>
      <c r="C76" s="278"/>
      <c r="D76" s="279"/>
      <c r="E76" s="280"/>
      <c r="F76" s="281"/>
      <c r="G76" s="246">
        <f>SUM(G59:G75)</f>
        <v>97041.69</v>
      </c>
    </row>
    <row r="77" spans="1:7">
      <c r="A77" s="308" t="s">
        <v>127</v>
      </c>
      <c r="B77" s="309"/>
      <c r="C77" s="309"/>
      <c r="D77" s="309"/>
      <c r="E77" s="309"/>
      <c r="F77" s="309"/>
      <c r="G77" s="310"/>
    </row>
    <row r="78" spans="1:7">
      <c r="A78" s="260">
        <v>10</v>
      </c>
      <c r="B78" s="291" t="s">
        <v>128</v>
      </c>
      <c r="C78" s="261"/>
      <c r="D78" s="262"/>
      <c r="E78" s="263"/>
      <c r="F78" s="264"/>
      <c r="G78" s="265"/>
    </row>
    <row r="79" spans="1:7" ht="26.25">
      <c r="A79" s="235" t="str">
        <f>COMPOSIÇÕES!A45</f>
        <v>COMP 05</v>
      </c>
      <c r="B79" s="236" t="str">
        <f>COMPOSIÇÕES!B45</f>
        <v>EXECUÇÃO DE CALÇADA EM PISO INTERTRAVADO COM APROVEITAMENTO DE PAVER, 6CM</v>
      </c>
      <c r="C79" s="172" t="s">
        <v>26</v>
      </c>
      <c r="D79" s="176">
        <v>906.71</v>
      </c>
      <c r="E79" s="177">
        <f>COMPOSIÇÕES!F56</f>
        <v>49.55</v>
      </c>
      <c r="F79" s="250">
        <f t="shared" ref="F79" si="37">TRUNC(E79+E79*F$13,2)</f>
        <v>60.56</v>
      </c>
      <c r="G79" s="70">
        <f t="shared" ref="G79" si="38">TRUNC(F79*D79,2)</f>
        <v>54910.35</v>
      </c>
    </row>
    <row r="80" spans="1:7" ht="26.25">
      <c r="A80" s="235" t="s">
        <v>129</v>
      </c>
      <c r="B80" s="236" t="s">
        <v>130</v>
      </c>
      <c r="C80" s="172" t="s">
        <v>114</v>
      </c>
      <c r="D80" s="176">
        <v>63.5</v>
      </c>
      <c r="E80" s="177">
        <v>55.01</v>
      </c>
      <c r="F80" s="250">
        <f t="shared" ref="F80" si="39">TRUNC(E80+E80*F$13,2)</f>
        <v>67.23</v>
      </c>
      <c r="G80" s="70">
        <f t="shared" ref="G80" si="40">TRUNC(F80*D80,2)</f>
        <v>4269.1000000000004</v>
      </c>
    </row>
    <row r="81" spans="1:9">
      <c r="A81" s="277"/>
      <c r="B81" s="243" t="s">
        <v>32</v>
      </c>
      <c r="C81" s="278"/>
      <c r="D81" s="279"/>
      <c r="E81" s="280"/>
      <c r="F81" s="281"/>
      <c r="G81" s="246">
        <f>SUM(G79:G80)</f>
        <v>59179.45</v>
      </c>
    </row>
    <row r="82" spans="1:9">
      <c r="A82" s="229">
        <v>11</v>
      </c>
      <c r="B82" s="230" t="s">
        <v>131</v>
      </c>
      <c r="C82" s="231"/>
      <c r="D82" s="232"/>
      <c r="E82" s="231"/>
      <c r="F82" s="233"/>
      <c r="G82" s="234"/>
    </row>
    <row r="83" spans="1:9">
      <c r="A83" s="235" t="s">
        <v>132</v>
      </c>
      <c r="B83" s="236" t="s">
        <v>133</v>
      </c>
      <c r="C83" s="172" t="s">
        <v>29</v>
      </c>
      <c r="D83" s="282">
        <v>2</v>
      </c>
      <c r="E83" s="177">
        <f>COMPOSIÇÕES!F73</f>
        <v>91.93</v>
      </c>
      <c r="F83" s="238">
        <f t="shared" ref="F83" si="41">TRUNC(E83+E83*F$13,2)</f>
        <v>112.36</v>
      </c>
      <c r="G83" s="239">
        <f>TRUNC(F83*D83,2)</f>
        <v>224.72</v>
      </c>
    </row>
    <row r="84" spans="1:9">
      <c r="A84" s="235" t="s">
        <v>134</v>
      </c>
      <c r="B84" s="236" t="s">
        <v>135</v>
      </c>
      <c r="C84" s="172" t="s">
        <v>29</v>
      </c>
      <c r="D84" s="282">
        <v>30</v>
      </c>
      <c r="E84" s="177">
        <f>COMPOSIÇÕES!F81</f>
        <v>492.22</v>
      </c>
      <c r="F84" s="238">
        <f t="shared" ref="F84:F95" si="42">TRUNC(E84+E84*F$13,2)</f>
        <v>601.64</v>
      </c>
      <c r="G84" s="239">
        <f t="shared" ref="G84:G95" si="43">TRUNC(F84*D84,2)</f>
        <v>18049.2</v>
      </c>
    </row>
    <row r="85" spans="1:9">
      <c r="A85" s="235" t="s">
        <v>136</v>
      </c>
      <c r="B85" s="236" t="s">
        <v>137</v>
      </c>
      <c r="C85" s="172" t="s">
        <v>29</v>
      </c>
      <c r="D85" s="282">
        <v>9</v>
      </c>
      <c r="E85" s="177">
        <f>COMPOSIÇÕES!F97</f>
        <v>738.89</v>
      </c>
      <c r="F85" s="238">
        <f t="shared" si="42"/>
        <v>903.14</v>
      </c>
      <c r="G85" s="239">
        <f t="shared" si="43"/>
        <v>8128.26</v>
      </c>
    </row>
    <row r="86" spans="1:9" ht="15.75" customHeight="1">
      <c r="A86" s="235" t="s">
        <v>138</v>
      </c>
      <c r="B86" s="236" t="s">
        <v>139</v>
      </c>
      <c r="C86" s="172" t="s">
        <v>29</v>
      </c>
      <c r="D86" s="237">
        <v>50</v>
      </c>
      <c r="E86" s="177">
        <f>COMPOSIÇÕES!F103</f>
        <v>39.25</v>
      </c>
      <c r="F86" s="238">
        <f t="shared" si="42"/>
        <v>47.97</v>
      </c>
      <c r="G86" s="239">
        <f t="shared" si="43"/>
        <v>2398.5</v>
      </c>
      <c r="I86" s="55"/>
    </row>
    <row r="87" spans="1:9">
      <c r="A87" s="235" t="s">
        <v>140</v>
      </c>
      <c r="B87" s="236" t="s">
        <v>141</v>
      </c>
      <c r="C87" s="172" t="s">
        <v>142</v>
      </c>
      <c r="D87" s="237">
        <v>34</v>
      </c>
      <c r="E87" s="177">
        <f>COMPOSIÇÕES!F109</f>
        <v>280.39</v>
      </c>
      <c r="F87" s="238">
        <f t="shared" si="42"/>
        <v>342.72</v>
      </c>
      <c r="G87" s="239">
        <f t="shared" si="43"/>
        <v>11652.48</v>
      </c>
      <c r="I87" s="55"/>
    </row>
    <row r="88" spans="1:9">
      <c r="A88" s="235" t="s">
        <v>143</v>
      </c>
      <c r="B88" s="236" t="s">
        <v>144</v>
      </c>
      <c r="C88" s="172" t="s">
        <v>142</v>
      </c>
      <c r="D88" s="237">
        <v>96</v>
      </c>
      <c r="E88" s="177">
        <f>COMPOSIÇÕES!F115</f>
        <v>238.64</v>
      </c>
      <c r="F88" s="238">
        <f t="shared" si="42"/>
        <v>291.68</v>
      </c>
      <c r="G88" s="239">
        <f t="shared" si="43"/>
        <v>28001.279999999999</v>
      </c>
      <c r="I88" s="55"/>
    </row>
    <row r="89" spans="1:9" ht="26.25">
      <c r="A89" s="235" t="s">
        <v>145</v>
      </c>
      <c r="B89" s="236" t="s">
        <v>146</v>
      </c>
      <c r="C89" s="172" t="s">
        <v>29</v>
      </c>
      <c r="D89" s="237">
        <v>2</v>
      </c>
      <c r="E89" s="177">
        <f>COMPOSIÇÕES!F158</f>
        <v>208.6</v>
      </c>
      <c r="F89" s="250">
        <f t="shared" ref="F89" si="44">TRUNC(E89+E89*F$13,2)</f>
        <v>254.97</v>
      </c>
      <c r="G89" s="239">
        <f t="shared" ref="G89" si="45">TRUNC(F89*D89,2)</f>
        <v>509.94</v>
      </c>
    </row>
    <row r="90" spans="1:9" ht="26.25">
      <c r="A90" s="235" t="str">
        <f>COMPOSIÇÕES!A82</f>
        <v>COMP 09</v>
      </c>
      <c r="B90" s="236" t="str">
        <f>COMPOSIÇÕES!B82</f>
        <v>PLANTIO DE PALMEIRA RAVENALA, COM ALTURA DE MUDA DE APROXIMADAMENTE 1,50M</v>
      </c>
      <c r="C90" s="172" t="s">
        <v>29</v>
      </c>
      <c r="D90" s="237">
        <v>14</v>
      </c>
      <c r="E90" s="177">
        <f>COMPOSIÇÕES!F89</f>
        <v>532.22</v>
      </c>
      <c r="F90" s="250">
        <f t="shared" ref="F90:F94" si="46">TRUNC(E90+E90*F$13,2)</f>
        <v>650.53</v>
      </c>
      <c r="G90" s="239">
        <f t="shared" ref="G90:G94" si="47">TRUNC(F90*D90,2)</f>
        <v>9107.42</v>
      </c>
      <c r="I90" s="55"/>
    </row>
    <row r="91" spans="1:9" ht="26.25">
      <c r="A91" s="235" t="str">
        <f>COMPOSIÇÕES!A176</f>
        <v>COMP 20</v>
      </c>
      <c r="B91" s="236" t="str">
        <f>COMPOSIÇÕES!B176</f>
        <v>PLANTIO DE ARBUSTO -CANNÃ INDICA, MUDA COM APROXIMADAMENTE 20CM DE ALTURA</v>
      </c>
      <c r="C91" s="172" t="s">
        <v>29</v>
      </c>
      <c r="D91" s="237">
        <v>26</v>
      </c>
      <c r="E91" s="177">
        <f>COMPOSIÇÕES!F181</f>
        <v>54.25</v>
      </c>
      <c r="F91" s="250">
        <f t="shared" ref="F91:F92" si="48">TRUNC(E91+E91*F$13,2)</f>
        <v>66.3</v>
      </c>
      <c r="G91" s="239">
        <f t="shared" ref="G91:G92" si="49">TRUNC(F91*D91,2)</f>
        <v>1723.8</v>
      </c>
      <c r="I91" s="55"/>
    </row>
    <row r="92" spans="1:9" ht="26.25">
      <c r="A92" s="235" t="str">
        <f>COMPOSIÇÕES!A182</f>
        <v>COMP 21</v>
      </c>
      <c r="B92" s="236" t="str">
        <f>COMPOSIÇÕES!B182</f>
        <v>PLANTIO DE PALMEIRA RABO DE RAPOSA, COM ALTURA DE MUDA DE APROXIMADAMENTE 1,50M</v>
      </c>
      <c r="C92" s="172" t="s">
        <v>29</v>
      </c>
      <c r="D92" s="237">
        <v>22</v>
      </c>
      <c r="E92" s="177">
        <f>COMPOSIÇÕES!F188</f>
        <v>558.89</v>
      </c>
      <c r="F92" s="250">
        <f t="shared" si="48"/>
        <v>683.13</v>
      </c>
      <c r="G92" s="239">
        <f t="shared" si="49"/>
        <v>15028.86</v>
      </c>
    </row>
    <row r="93" spans="1:9">
      <c r="A93" s="235" t="str">
        <f>COMPOSIÇÕES!A189</f>
        <v>COMP 22</v>
      </c>
      <c r="B93" s="236" t="str">
        <f>COMPOSIÇÕES!B189</f>
        <v>PLANTIO DE RESEDÁ, COM ALTURA DE MUDA DE APROXIMADAMENTE 1,50M</v>
      </c>
      <c r="C93" s="172" t="s">
        <v>29</v>
      </c>
      <c r="D93" s="237">
        <v>7</v>
      </c>
      <c r="E93" s="177">
        <f>COMPOSIÇÕES!F195</f>
        <v>338.89</v>
      </c>
      <c r="F93" s="250">
        <f t="shared" si="46"/>
        <v>414.22</v>
      </c>
      <c r="G93" s="239">
        <f t="shared" si="47"/>
        <v>2899.54</v>
      </c>
    </row>
    <row r="94" spans="1:9" ht="26.25">
      <c r="A94" s="235" t="str">
        <f>COMPOSIÇÕES!A196</f>
        <v>COMP 23</v>
      </c>
      <c r="B94" s="236" t="str">
        <f>COMPOSIÇÕES!B196</f>
        <v>PLANTIO DE SALGUEIRO/CHORÃO, COM ALTURA DE MUDA DE APROXIMADAMENTE 1,50M</v>
      </c>
      <c r="C94" s="172" t="s">
        <v>29</v>
      </c>
      <c r="D94" s="237">
        <v>24</v>
      </c>
      <c r="E94" s="177">
        <f>COMPOSIÇÕES!F202</f>
        <v>372.22</v>
      </c>
      <c r="F94" s="250">
        <f t="shared" si="46"/>
        <v>454.96</v>
      </c>
      <c r="G94" s="239">
        <f t="shared" si="47"/>
        <v>10919.04</v>
      </c>
    </row>
    <row r="95" spans="1:9" ht="32.25" customHeight="1">
      <c r="A95" s="235" t="s">
        <v>147</v>
      </c>
      <c r="B95" s="236" t="s">
        <v>148</v>
      </c>
      <c r="C95" s="172" t="s">
        <v>26</v>
      </c>
      <c r="D95" s="237">
        <v>461.12</v>
      </c>
      <c r="E95" s="177">
        <v>19.989999999999998</v>
      </c>
      <c r="F95" s="238">
        <f t="shared" si="42"/>
        <v>24.43</v>
      </c>
      <c r="G95" s="239">
        <f t="shared" si="43"/>
        <v>11265.16</v>
      </c>
    </row>
    <row r="96" spans="1:9" ht="26.25">
      <c r="A96" s="235" t="str">
        <f>COMPOSIÇÕES!A41</f>
        <v>COMP 04</v>
      </c>
      <c r="B96" s="236" t="str">
        <f>COMPOSIÇÕES!B41</f>
        <v>FORNECIMENTO E INSTALAÇÃO DE SEPARADOR DE GRAMA FORMANDO CANTEIROS CONFORME PROJETO</v>
      </c>
      <c r="C96" s="172" t="s">
        <v>114</v>
      </c>
      <c r="D96" s="237">
        <v>442.5</v>
      </c>
      <c r="E96" s="177">
        <f>COMPOSIÇÕES!F44</f>
        <v>14.71</v>
      </c>
      <c r="F96" s="238">
        <f t="shared" ref="F96" si="50">TRUNC(E96+E96*F$13,2)</f>
        <v>17.98</v>
      </c>
      <c r="G96" s="239">
        <f t="shared" ref="G96" si="51">TRUNC(F96*D96,2)</f>
        <v>7956.15</v>
      </c>
    </row>
    <row r="97" spans="1:9">
      <c r="A97" s="235" t="s">
        <v>149</v>
      </c>
      <c r="B97" s="236" t="s">
        <v>150</v>
      </c>
      <c r="C97" s="172" t="s">
        <v>44</v>
      </c>
      <c r="D97" s="237">
        <v>572.52</v>
      </c>
      <c r="E97" s="177">
        <v>1.94</v>
      </c>
      <c r="F97" s="238">
        <f t="shared" ref="F97:F99" si="52">TRUNC(E97+E97*F$13,2)</f>
        <v>2.37</v>
      </c>
      <c r="G97" s="239">
        <f t="shared" ref="G97:G99" si="53">TRUNC(F97*D97,2)</f>
        <v>1356.87</v>
      </c>
      <c r="I97" s="55"/>
    </row>
    <row r="98" spans="1:9">
      <c r="A98" s="235" t="s">
        <v>151</v>
      </c>
      <c r="B98" s="236" t="s">
        <v>152</v>
      </c>
      <c r="C98" s="172" t="s">
        <v>44</v>
      </c>
      <c r="D98" s="237">
        <v>1054.83</v>
      </c>
      <c r="E98" s="177">
        <v>4.76</v>
      </c>
      <c r="F98" s="238">
        <f t="shared" si="52"/>
        <v>5.81</v>
      </c>
      <c r="G98" s="239">
        <f t="shared" si="53"/>
        <v>6128.56</v>
      </c>
      <c r="I98" s="55"/>
    </row>
    <row r="99" spans="1:9">
      <c r="A99" s="235">
        <v>7253</v>
      </c>
      <c r="B99" s="236" t="s">
        <v>153</v>
      </c>
      <c r="C99" s="172" t="s">
        <v>50</v>
      </c>
      <c r="D99" s="237">
        <v>52.74</v>
      </c>
      <c r="E99" s="177">
        <v>143.57</v>
      </c>
      <c r="F99" s="238">
        <f t="shared" si="52"/>
        <v>175.48</v>
      </c>
      <c r="G99" s="239">
        <f t="shared" si="53"/>
        <v>9254.81</v>
      </c>
    </row>
    <row r="100" spans="1:9">
      <c r="A100" s="242"/>
      <c r="B100" s="267" t="s">
        <v>32</v>
      </c>
      <c r="C100" s="244"/>
      <c r="D100" s="244"/>
      <c r="E100" s="244"/>
      <c r="F100" s="283"/>
      <c r="G100" s="272">
        <f>SUM(G83:G99)</f>
        <v>144604.59</v>
      </c>
    </row>
    <row r="101" spans="1:9">
      <c r="A101" s="273">
        <v>12</v>
      </c>
      <c r="B101" s="274" t="s">
        <v>154</v>
      </c>
      <c r="C101" s="172"/>
      <c r="D101" s="176"/>
      <c r="E101" s="177"/>
      <c r="F101" s="250"/>
      <c r="G101" s="70"/>
    </row>
    <row r="102" spans="1:9" ht="39">
      <c r="A102" s="235" t="s">
        <v>155</v>
      </c>
      <c r="B102" s="236" t="s">
        <v>156</v>
      </c>
      <c r="C102" s="171" t="s">
        <v>44</v>
      </c>
      <c r="D102" s="176">
        <v>53.64</v>
      </c>
      <c r="E102" s="177">
        <f>COMPOSIÇÕES!F67</f>
        <v>393.71</v>
      </c>
      <c r="F102" s="238">
        <f t="shared" ref="F102:F103" si="54">TRUNC(E102+E102*F$13,2)</f>
        <v>481.23</v>
      </c>
      <c r="G102" s="239">
        <f t="shared" ref="G102:G103" si="55">TRUNC(F102*D102,2)</f>
        <v>25813.17</v>
      </c>
    </row>
    <row r="103" spans="1:9" ht="26.45" customHeight="1">
      <c r="A103" s="235" t="s">
        <v>157</v>
      </c>
      <c r="B103" s="236" t="s">
        <v>158</v>
      </c>
      <c r="C103" s="171" t="s">
        <v>26</v>
      </c>
      <c r="D103" s="176">
        <v>97.8</v>
      </c>
      <c r="E103" s="177">
        <v>19.12</v>
      </c>
      <c r="F103" s="238">
        <f t="shared" si="54"/>
        <v>23.37</v>
      </c>
      <c r="G103" s="239">
        <f t="shared" si="55"/>
        <v>2285.58</v>
      </c>
    </row>
    <row r="104" spans="1:9">
      <c r="A104" s="266"/>
      <c r="B104" s="267" t="s">
        <v>32</v>
      </c>
      <c r="C104" s="268"/>
      <c r="D104" s="269"/>
      <c r="E104" s="270"/>
      <c r="F104" s="271"/>
      <c r="G104" s="272">
        <f>SUM(G102:G103)</f>
        <v>28098.75</v>
      </c>
    </row>
    <row r="105" spans="1:9">
      <c r="A105" s="308" t="s">
        <v>159</v>
      </c>
      <c r="B105" s="309"/>
      <c r="C105" s="309"/>
      <c r="D105" s="309"/>
      <c r="E105" s="309"/>
      <c r="F105" s="309"/>
      <c r="G105" s="310"/>
    </row>
    <row r="106" spans="1:9">
      <c r="A106" s="256">
        <v>13</v>
      </c>
      <c r="B106" s="284" t="s">
        <v>59</v>
      </c>
      <c r="C106" s="171"/>
      <c r="D106" s="176"/>
      <c r="E106" s="177"/>
      <c r="F106" s="238"/>
      <c r="G106" s="239"/>
    </row>
    <row r="107" spans="1:9" ht="26.25">
      <c r="A107" s="235" t="s">
        <v>160</v>
      </c>
      <c r="B107" s="236" t="s">
        <v>161</v>
      </c>
      <c r="C107" s="171" t="s">
        <v>114</v>
      </c>
      <c r="D107" s="176">
        <v>3.9</v>
      </c>
      <c r="E107" s="177">
        <v>60.69</v>
      </c>
      <c r="F107" s="238">
        <f t="shared" ref="F107" si="56">TRUNC(E107+E107*F$13,2)</f>
        <v>74.180000000000007</v>
      </c>
      <c r="G107" s="239">
        <f t="shared" ref="G107" si="57">TRUNC(F107*D107,2)</f>
        <v>289.3</v>
      </c>
    </row>
    <row r="108" spans="1:9" ht="26.25">
      <c r="A108" s="235" t="s">
        <v>162</v>
      </c>
      <c r="B108" s="236" t="s">
        <v>163</v>
      </c>
      <c r="C108" s="171" t="s">
        <v>164</v>
      </c>
      <c r="D108" s="176">
        <v>1.47</v>
      </c>
      <c r="E108" s="177">
        <v>190.65</v>
      </c>
      <c r="F108" s="238">
        <f t="shared" ref="F108:F122" si="58">TRUNC(E108+E108*F$13,2)</f>
        <v>233.03</v>
      </c>
      <c r="G108" s="239">
        <f t="shared" ref="G108:G122" si="59">TRUNC(F108*D108,2)</f>
        <v>342.55</v>
      </c>
    </row>
    <row r="109" spans="1:9" ht="26.25">
      <c r="A109" s="235" t="s">
        <v>63</v>
      </c>
      <c r="B109" s="236" t="s">
        <v>64</v>
      </c>
      <c r="C109" s="171" t="s">
        <v>50</v>
      </c>
      <c r="D109" s="176">
        <v>1.47</v>
      </c>
      <c r="E109" s="177">
        <v>490.43</v>
      </c>
      <c r="F109" s="238">
        <f t="shared" si="58"/>
        <v>599.45000000000005</v>
      </c>
      <c r="G109" s="239">
        <f t="shared" si="59"/>
        <v>881.19</v>
      </c>
    </row>
    <row r="110" spans="1:9" ht="26.25">
      <c r="A110" s="235" t="s">
        <v>65</v>
      </c>
      <c r="B110" s="236" t="s">
        <v>66</v>
      </c>
      <c r="C110" s="171" t="s">
        <v>50</v>
      </c>
      <c r="D110" s="176">
        <v>11.21</v>
      </c>
      <c r="E110" s="177">
        <v>276.94</v>
      </c>
      <c r="F110" s="238">
        <f t="shared" si="58"/>
        <v>338.5</v>
      </c>
      <c r="G110" s="239">
        <f t="shared" si="59"/>
        <v>3794.58</v>
      </c>
    </row>
    <row r="111" spans="1:9" ht="26.25">
      <c r="A111" s="235" t="s">
        <v>67</v>
      </c>
      <c r="B111" s="236" t="s">
        <v>68</v>
      </c>
      <c r="C111" s="171" t="s">
        <v>26</v>
      </c>
      <c r="D111" s="176">
        <v>3.9</v>
      </c>
      <c r="E111" s="177">
        <v>121.26</v>
      </c>
      <c r="F111" s="238">
        <f t="shared" ref="F111" si="60">TRUNC(E111+E111*F$13,2)</f>
        <v>148.21</v>
      </c>
      <c r="G111" s="239">
        <f t="shared" ref="G111" si="61">TRUNC(F111*D111,2)</f>
        <v>578.01</v>
      </c>
    </row>
    <row r="112" spans="1:9" ht="26.25">
      <c r="A112" s="235" t="s">
        <v>60</v>
      </c>
      <c r="B112" s="236" t="s">
        <v>61</v>
      </c>
      <c r="C112" s="171" t="s">
        <v>62</v>
      </c>
      <c r="D112" s="176">
        <v>84.74</v>
      </c>
      <c r="E112" s="177">
        <v>14.2</v>
      </c>
      <c r="F112" s="238">
        <f t="shared" si="58"/>
        <v>17.350000000000001</v>
      </c>
      <c r="G112" s="239">
        <f t="shared" si="59"/>
        <v>1470.23</v>
      </c>
    </row>
    <row r="113" spans="1:7" ht="26.25">
      <c r="A113" s="235" t="s">
        <v>165</v>
      </c>
      <c r="B113" s="236" t="s">
        <v>166</v>
      </c>
      <c r="C113" s="171" t="s">
        <v>62</v>
      </c>
      <c r="D113" s="176">
        <v>4.7</v>
      </c>
      <c r="E113" s="177">
        <v>25.14</v>
      </c>
      <c r="F113" s="238">
        <f t="shared" si="58"/>
        <v>30.72</v>
      </c>
      <c r="G113" s="239">
        <f t="shared" si="59"/>
        <v>144.38</v>
      </c>
    </row>
    <row r="114" spans="1:7">
      <c r="A114" s="235" t="s">
        <v>167</v>
      </c>
      <c r="B114" s="236" t="s">
        <v>168</v>
      </c>
      <c r="C114" s="171" t="s">
        <v>169</v>
      </c>
      <c r="D114" s="176">
        <v>8</v>
      </c>
      <c r="E114" s="177">
        <v>26.36</v>
      </c>
      <c r="F114" s="238">
        <f t="shared" si="58"/>
        <v>32.21</v>
      </c>
      <c r="G114" s="239">
        <f t="shared" si="59"/>
        <v>257.68</v>
      </c>
    </row>
    <row r="115" spans="1:7">
      <c r="A115" s="256">
        <v>14</v>
      </c>
      <c r="B115" s="284" t="s">
        <v>170</v>
      </c>
      <c r="C115" s="171"/>
      <c r="D115" s="176"/>
      <c r="E115" s="177"/>
      <c r="F115" s="238"/>
      <c r="G115" s="239"/>
    </row>
    <row r="116" spans="1:7" ht="26.25">
      <c r="A116" s="235">
        <v>40535</v>
      </c>
      <c r="B116" s="236" t="s">
        <v>171</v>
      </c>
      <c r="C116" s="171" t="s">
        <v>62</v>
      </c>
      <c r="D116" s="176">
        <v>255</v>
      </c>
      <c r="E116" s="177">
        <v>8.66</v>
      </c>
      <c r="F116" s="238">
        <f t="shared" si="58"/>
        <v>10.58</v>
      </c>
      <c r="G116" s="239">
        <f t="shared" si="59"/>
        <v>2697.9</v>
      </c>
    </row>
    <row r="117" spans="1:7">
      <c r="A117" s="235">
        <v>1322</v>
      </c>
      <c r="B117" s="236" t="s">
        <v>172</v>
      </c>
      <c r="C117" s="171" t="s">
        <v>62</v>
      </c>
      <c r="D117" s="176">
        <v>396.96</v>
      </c>
      <c r="E117" s="177">
        <v>12.8</v>
      </c>
      <c r="F117" s="238">
        <f t="shared" si="58"/>
        <v>15.64</v>
      </c>
      <c r="G117" s="239">
        <f t="shared" si="59"/>
        <v>6208.45</v>
      </c>
    </row>
    <row r="118" spans="1:7" ht="39">
      <c r="A118" s="235" t="s">
        <v>173</v>
      </c>
      <c r="B118" s="236" t="s">
        <v>174</v>
      </c>
      <c r="C118" s="171" t="s">
        <v>142</v>
      </c>
      <c r="D118" s="176">
        <v>86</v>
      </c>
      <c r="E118" s="177">
        <v>23.02</v>
      </c>
      <c r="F118" s="238">
        <f t="shared" si="58"/>
        <v>28.13</v>
      </c>
      <c r="G118" s="239">
        <f t="shared" si="59"/>
        <v>2419.1799999999998</v>
      </c>
    </row>
    <row r="119" spans="1:7" ht="39">
      <c r="A119" s="235" t="s">
        <v>175</v>
      </c>
      <c r="B119" s="236" t="s">
        <v>176</v>
      </c>
      <c r="C119" s="171" t="s">
        <v>142</v>
      </c>
      <c r="D119" s="176">
        <v>86</v>
      </c>
      <c r="E119" s="177">
        <v>23.25</v>
      </c>
      <c r="F119" s="238">
        <f t="shared" si="58"/>
        <v>28.41</v>
      </c>
      <c r="G119" s="239">
        <f t="shared" si="59"/>
        <v>2443.2600000000002</v>
      </c>
    </row>
    <row r="120" spans="1:7">
      <c r="A120" s="235" t="s">
        <v>167</v>
      </c>
      <c r="B120" s="236" t="s">
        <v>168</v>
      </c>
      <c r="C120" s="171" t="s">
        <v>169</v>
      </c>
      <c r="D120" s="176">
        <v>57</v>
      </c>
      <c r="E120" s="177">
        <v>26.36</v>
      </c>
      <c r="F120" s="238">
        <f t="shared" si="58"/>
        <v>32.21</v>
      </c>
      <c r="G120" s="239">
        <f t="shared" si="59"/>
        <v>1835.97</v>
      </c>
    </row>
    <row r="121" spans="1:7">
      <c r="A121" s="235" t="s">
        <v>177</v>
      </c>
      <c r="B121" s="236" t="s">
        <v>178</v>
      </c>
      <c r="C121" s="171" t="s">
        <v>169</v>
      </c>
      <c r="D121" s="176">
        <v>12</v>
      </c>
      <c r="E121" s="177">
        <v>22.44</v>
      </c>
      <c r="F121" s="238">
        <f t="shared" si="58"/>
        <v>27.42</v>
      </c>
      <c r="G121" s="239">
        <f t="shared" si="59"/>
        <v>329.04</v>
      </c>
    </row>
    <row r="122" spans="1:7">
      <c r="A122" s="235" t="s">
        <v>179</v>
      </c>
      <c r="B122" s="236" t="s">
        <v>180</v>
      </c>
      <c r="C122" s="171" t="s">
        <v>169</v>
      </c>
      <c r="D122" s="176">
        <v>6</v>
      </c>
      <c r="E122" s="177">
        <v>20.309999999999999</v>
      </c>
      <c r="F122" s="238">
        <f t="shared" si="58"/>
        <v>24.82</v>
      </c>
      <c r="G122" s="239">
        <f t="shared" si="59"/>
        <v>148.91999999999999</v>
      </c>
    </row>
    <row r="123" spans="1:7">
      <c r="A123" s="266"/>
      <c r="B123" s="285" t="s">
        <v>32</v>
      </c>
      <c r="C123" s="268"/>
      <c r="D123" s="269"/>
      <c r="E123" s="270"/>
      <c r="F123" s="271"/>
      <c r="G123" s="272">
        <f>SUM(G107:G122)</f>
        <v>23840.639999999999</v>
      </c>
    </row>
    <row r="124" spans="1:7">
      <c r="A124" s="273">
        <v>15</v>
      </c>
      <c r="B124" s="274" t="s">
        <v>181</v>
      </c>
      <c r="C124" s="172"/>
      <c r="D124" s="176"/>
      <c r="E124" s="177"/>
      <c r="F124" s="238"/>
      <c r="G124" s="239"/>
    </row>
    <row r="125" spans="1:7">
      <c r="A125" s="235" t="s">
        <v>182</v>
      </c>
      <c r="B125" s="236" t="str">
        <f>COMPOSIÇÕES!B20</f>
        <v>PLACA DE INAUGURAÇÃO 40X60CM, INCLUSIVE ESTRUTURA DE FIXAÇÃO (TOTEN)</v>
      </c>
      <c r="C125" s="172" t="s">
        <v>29</v>
      </c>
      <c r="D125" s="177">
        <v>1</v>
      </c>
      <c r="E125" s="177">
        <f>COMPOSIÇÕES!F36</f>
        <v>1987.89</v>
      </c>
      <c r="F125" s="238">
        <f t="shared" ref="F125" si="62">TRUNC(E125+E125*F$13,2)</f>
        <v>2429.79</v>
      </c>
      <c r="G125" s="239">
        <f t="shared" ref="G125" si="63">TRUNC(F125*D125,2)</f>
        <v>2429.79</v>
      </c>
    </row>
    <row r="126" spans="1:7" ht="51.75">
      <c r="A126" s="235" t="s">
        <v>183</v>
      </c>
      <c r="B126" s="236" t="s">
        <v>184</v>
      </c>
      <c r="C126" s="172" t="s">
        <v>114</v>
      </c>
      <c r="D126" s="177">
        <v>10</v>
      </c>
      <c r="E126" s="177">
        <v>567.44000000000005</v>
      </c>
      <c r="F126" s="238">
        <f t="shared" ref="F126" si="64">TRUNC(E126+E126*F$13,2)</f>
        <v>693.58</v>
      </c>
      <c r="G126" s="239">
        <f t="shared" ref="G126" si="65">TRUNC(F126*D126,2)</f>
        <v>6935.8</v>
      </c>
    </row>
    <row r="127" spans="1:7">
      <c r="A127" s="266"/>
      <c r="B127" s="285" t="s">
        <v>32</v>
      </c>
      <c r="C127" s="268"/>
      <c r="D127" s="269"/>
      <c r="E127" s="270"/>
      <c r="F127" s="271"/>
      <c r="G127" s="272">
        <f>SUM(G125:G126)</f>
        <v>9365.59</v>
      </c>
    </row>
    <row r="128" spans="1:7">
      <c r="A128" s="273">
        <v>16</v>
      </c>
      <c r="B128" s="286" t="s">
        <v>185</v>
      </c>
      <c r="C128" s="172"/>
      <c r="D128" s="176"/>
      <c r="E128" s="177"/>
      <c r="F128" s="250"/>
      <c r="G128" s="287"/>
    </row>
    <row r="129" spans="1:11">
      <c r="A129" s="235" t="s">
        <v>186</v>
      </c>
      <c r="B129" s="288" t="s">
        <v>187</v>
      </c>
      <c r="C129" s="172" t="s">
        <v>50</v>
      </c>
      <c r="D129" s="176">
        <v>16</v>
      </c>
      <c r="E129" s="177">
        <f>COMPOSIÇÕES!F19</f>
        <v>48.94</v>
      </c>
      <c r="F129" s="238">
        <f t="shared" ref="F129" si="66">TRUNC(E129+E129*F$13,2)</f>
        <v>59.81</v>
      </c>
      <c r="G129" s="239">
        <f t="shared" ref="G129" si="67">TRUNC(F129*D129,2)</f>
        <v>956.96</v>
      </c>
    </row>
    <row r="130" spans="1:11">
      <c r="A130" s="277"/>
      <c r="B130" s="285" t="s">
        <v>32</v>
      </c>
      <c r="C130" s="278"/>
      <c r="D130" s="279"/>
      <c r="E130" s="280"/>
      <c r="F130" s="281"/>
      <c r="G130" s="246">
        <f>SUM(G129:G129)</f>
        <v>956.96</v>
      </c>
      <c r="K130" t="s">
        <v>45</v>
      </c>
    </row>
    <row r="131" spans="1:11">
      <c r="A131" s="311" t="s">
        <v>188</v>
      </c>
      <c r="B131" s="312"/>
      <c r="C131" s="312"/>
      <c r="D131" s="312"/>
      <c r="E131" s="312"/>
      <c r="F131" s="313">
        <f>G130+G127+G104+G100+G76+G53+G47+G34+G26+G22+G18+G81+G57+G41+G123</f>
        <v>596521.29</v>
      </c>
      <c r="G131" s="314"/>
    </row>
    <row r="132" spans="1:11">
      <c r="A132" s="315" t="s">
        <v>189</v>
      </c>
      <c r="B132" s="316"/>
      <c r="C132" s="316"/>
      <c r="D132" s="316"/>
      <c r="E132" s="316"/>
      <c r="F132" s="316"/>
      <c r="G132" s="317"/>
    </row>
    <row r="136" spans="1:11">
      <c r="A136" s="50" t="s">
        <v>190</v>
      </c>
      <c r="B136" s="50" t="s">
        <v>191</v>
      </c>
      <c r="E136" s="289"/>
    </row>
    <row r="137" spans="1:11">
      <c r="A137" s="50"/>
      <c r="B137" s="50" t="s">
        <v>192</v>
      </c>
      <c r="E137" s="55"/>
    </row>
  </sheetData>
  <mergeCells count="13">
    <mergeCell ref="A132:G132"/>
    <mergeCell ref="B1:B2"/>
    <mergeCell ref="C1:G5"/>
    <mergeCell ref="A27:G27"/>
    <mergeCell ref="A77:G77"/>
    <mergeCell ref="A105:G105"/>
    <mergeCell ref="A131:E131"/>
    <mergeCell ref="F131:G131"/>
    <mergeCell ref="B6:G6"/>
    <mergeCell ref="C7:G7"/>
    <mergeCell ref="C8:G8"/>
    <mergeCell ref="C10:G10"/>
    <mergeCell ref="A11:G11"/>
  </mergeCells>
  <pageMargins left="0.70866141732283505" right="0.70866141732283505" top="0.55118110236220497" bottom="0.55118110236220497" header="0.31496062992126" footer="0.31496062992126"/>
  <pageSetup paperSize="9" scale="78" fitToHeight="0" orientation="landscape" horizontalDpi="360" verticalDpi="36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6"/>
  <sheetViews>
    <sheetView topLeftCell="A19" workbookViewId="0">
      <selection activeCell="B23" sqref="B23"/>
    </sheetView>
  </sheetViews>
  <sheetFormatPr defaultColWidth="9" defaultRowHeight="15"/>
  <cols>
    <col min="1" max="1" width="43.42578125" customWidth="1"/>
    <col min="2" max="2" width="63.85546875" style="115" customWidth="1"/>
    <col min="3" max="3" width="23.42578125" customWidth="1"/>
    <col min="6" max="6" width="9.42578125" customWidth="1"/>
  </cols>
  <sheetData>
    <row r="1" spans="1:3" ht="14.45" customHeight="1">
      <c r="A1" s="338" t="s">
        <v>193</v>
      </c>
      <c r="B1" s="339"/>
      <c r="C1" s="335" t="s">
        <v>194</v>
      </c>
    </row>
    <row r="2" spans="1:3" ht="14.45" customHeight="1">
      <c r="A2" s="340"/>
      <c r="B2" s="341"/>
      <c r="C2" s="336"/>
    </row>
    <row r="3" spans="1:3" ht="14.45" customHeight="1">
      <c r="A3" s="323" t="s">
        <v>2</v>
      </c>
      <c r="B3" s="325"/>
      <c r="C3" s="336"/>
    </row>
    <row r="4" spans="1:3">
      <c r="A4" s="329" t="s">
        <v>195</v>
      </c>
      <c r="B4" s="330"/>
      <c r="C4" s="336"/>
    </row>
    <row r="5" spans="1:3">
      <c r="A5" s="331" t="s">
        <v>196</v>
      </c>
      <c r="B5" s="301"/>
      <c r="C5" s="337"/>
    </row>
    <row r="6" spans="1:3">
      <c r="A6" s="199" t="s">
        <v>5</v>
      </c>
      <c r="B6" s="200" t="str">
        <f>LAGO!B6</f>
        <v>URBANIZAÇÃO E PAISAGISMO DO LAGO MUNICIPAL</v>
      </c>
      <c r="C6" s="84"/>
    </row>
    <row r="7" spans="1:3">
      <c r="A7" s="201" t="s">
        <v>6</v>
      </c>
      <c r="B7" s="14" t="str">
        <f>LAGO!B7</f>
        <v>LAGO MUNICIPAL - SETOR I</v>
      </c>
      <c r="C7" s="85"/>
    </row>
    <row r="8" spans="1:3">
      <c r="A8" s="201" t="s">
        <v>8</v>
      </c>
      <c r="B8" s="16" t="str">
        <f>LAGO!B8</f>
        <v>42.633,46m²</v>
      </c>
      <c r="C8" s="85"/>
    </row>
    <row r="9" spans="1:3">
      <c r="A9" s="201" t="s">
        <v>10</v>
      </c>
      <c r="B9" s="14" t="str">
        <f>LAGO!B9</f>
        <v>MUNICÍPIO DE NOVO MUNDO - MT</v>
      </c>
      <c r="C9" s="51"/>
    </row>
    <row r="10" spans="1:3">
      <c r="A10" s="202" t="s">
        <v>12</v>
      </c>
      <c r="B10" s="18" t="str">
        <f>LAGO!B10</f>
        <v>01.614.517/0001-33</v>
      </c>
      <c r="C10" s="8"/>
    </row>
    <row r="11" spans="1:3">
      <c r="A11" s="332" t="s">
        <v>194</v>
      </c>
      <c r="B11" s="333"/>
      <c r="C11" s="334"/>
    </row>
    <row r="12" spans="1:3">
      <c r="A12" s="203"/>
      <c r="B12" s="204"/>
      <c r="C12" s="205"/>
    </row>
    <row r="13" spans="1:3">
      <c r="A13" s="206" t="s">
        <v>197</v>
      </c>
      <c r="B13" s="207"/>
      <c r="C13" s="208"/>
    </row>
    <row r="14" spans="1:3">
      <c r="A14" s="203" t="s">
        <v>198</v>
      </c>
      <c r="B14" s="204" t="s">
        <v>199</v>
      </c>
      <c r="C14" s="205">
        <v>80</v>
      </c>
    </row>
    <row r="15" spans="1:3">
      <c r="A15" s="203" t="s">
        <v>200</v>
      </c>
      <c r="B15" s="204" t="s">
        <v>201</v>
      </c>
      <c r="C15" s="205">
        <v>640</v>
      </c>
    </row>
    <row r="16" spans="1:3">
      <c r="A16" s="209" t="s">
        <v>202</v>
      </c>
      <c r="B16" s="210" t="s">
        <v>203</v>
      </c>
      <c r="C16" s="205">
        <v>37.65</v>
      </c>
    </row>
    <row r="17" spans="1:3">
      <c r="A17" s="211" t="s">
        <v>204</v>
      </c>
      <c r="B17" s="212"/>
      <c r="C17" s="213"/>
    </row>
    <row r="18" spans="1:3">
      <c r="A18" s="214" t="s">
        <v>205</v>
      </c>
      <c r="B18" s="215" t="s">
        <v>206</v>
      </c>
      <c r="C18" s="216" t="s">
        <v>207</v>
      </c>
    </row>
    <row r="19" spans="1:3" ht="75">
      <c r="A19" s="214" t="s">
        <v>208</v>
      </c>
      <c r="B19" s="215" t="s">
        <v>209</v>
      </c>
      <c r="C19" s="216" t="s">
        <v>210</v>
      </c>
    </row>
    <row r="20" spans="1:3">
      <c r="A20" s="211" t="s">
        <v>47</v>
      </c>
      <c r="B20" s="212"/>
      <c r="C20" s="213"/>
    </row>
    <row r="21" spans="1:3">
      <c r="A21" s="217" t="s">
        <v>211</v>
      </c>
      <c r="B21" s="215" t="s">
        <v>212</v>
      </c>
      <c r="C21" s="216" t="s">
        <v>213</v>
      </c>
    </row>
    <row r="22" spans="1:3">
      <c r="A22" s="217" t="s">
        <v>214</v>
      </c>
      <c r="B22" s="215" t="s">
        <v>215</v>
      </c>
      <c r="C22" s="216" t="s">
        <v>216</v>
      </c>
    </row>
    <row r="23" spans="1:3">
      <c r="A23" s="217" t="s">
        <v>217</v>
      </c>
      <c r="B23" s="215" t="s">
        <v>218</v>
      </c>
      <c r="C23" s="216" t="s">
        <v>219</v>
      </c>
    </row>
    <row r="24" spans="1:3" ht="30">
      <c r="A24" s="217" t="s">
        <v>220</v>
      </c>
      <c r="B24" s="215" t="s">
        <v>221</v>
      </c>
      <c r="C24" s="216" t="s">
        <v>222</v>
      </c>
    </row>
    <row r="25" spans="1:3">
      <c r="A25" s="214" t="s">
        <v>223</v>
      </c>
      <c r="B25" s="215" t="s">
        <v>224</v>
      </c>
      <c r="C25" s="216" t="s">
        <v>225</v>
      </c>
    </row>
    <row r="26" spans="1:3" ht="30">
      <c r="A26" s="214" t="s">
        <v>226</v>
      </c>
      <c r="B26" s="215" t="s">
        <v>227</v>
      </c>
      <c r="C26" s="216" t="s">
        <v>222</v>
      </c>
    </row>
    <row r="27" spans="1:3">
      <c r="A27" s="214"/>
      <c r="B27" s="215"/>
      <c r="C27" s="216"/>
    </row>
    <row r="28" spans="1:3">
      <c r="A28" s="211" t="s">
        <v>59</v>
      </c>
      <c r="B28" s="212"/>
      <c r="C28" s="213"/>
    </row>
    <row r="29" spans="1:3" ht="30">
      <c r="A29" s="214" t="s">
        <v>228</v>
      </c>
      <c r="B29" s="215" t="s">
        <v>229</v>
      </c>
      <c r="C29" s="216" t="s">
        <v>230</v>
      </c>
    </row>
    <row r="30" spans="1:3" ht="30">
      <c r="A30" s="214" t="s">
        <v>231</v>
      </c>
      <c r="B30" s="215" t="s">
        <v>232</v>
      </c>
      <c r="C30" s="216" t="s">
        <v>233</v>
      </c>
    </row>
    <row r="31" spans="1:3">
      <c r="A31" s="214" t="s">
        <v>234</v>
      </c>
      <c r="B31" s="215" t="s">
        <v>235</v>
      </c>
      <c r="C31" s="216" t="s">
        <v>236</v>
      </c>
    </row>
    <row r="32" spans="1:3" ht="30">
      <c r="A32" s="214" t="s">
        <v>226</v>
      </c>
      <c r="B32" s="215" t="s">
        <v>227</v>
      </c>
      <c r="C32" s="216" t="s">
        <v>222</v>
      </c>
    </row>
    <row r="33" spans="1:3">
      <c r="A33" s="214" t="s">
        <v>237</v>
      </c>
      <c r="B33" s="215" t="s">
        <v>238</v>
      </c>
      <c r="C33" s="216" t="s">
        <v>239</v>
      </c>
    </row>
    <row r="34" spans="1:3">
      <c r="A34" s="211" t="s">
        <v>240</v>
      </c>
      <c r="B34" s="212"/>
      <c r="C34" s="213"/>
    </row>
    <row r="35" spans="1:3">
      <c r="A35" s="214" t="s">
        <v>240</v>
      </c>
      <c r="B35" s="215" t="s">
        <v>241</v>
      </c>
      <c r="C35" s="216" t="s">
        <v>242</v>
      </c>
    </row>
    <row r="36" spans="1:3">
      <c r="A36" s="214" t="s">
        <v>243</v>
      </c>
      <c r="B36" s="215" t="s">
        <v>244</v>
      </c>
      <c r="C36" s="216" t="s">
        <v>245</v>
      </c>
    </row>
    <row r="37" spans="1:3">
      <c r="A37" s="214" t="s">
        <v>246</v>
      </c>
      <c r="B37" s="215"/>
      <c r="C37" s="216"/>
    </row>
    <row r="38" spans="1:3">
      <c r="A38" s="214" t="s">
        <v>247</v>
      </c>
      <c r="B38" s="215"/>
      <c r="C38" s="216"/>
    </row>
    <row r="39" spans="1:3">
      <c r="A39" s="214"/>
      <c r="B39" s="215"/>
      <c r="C39" s="216"/>
    </row>
    <row r="40" spans="1:3">
      <c r="A40" s="218"/>
      <c r="B40" s="215"/>
      <c r="C40" s="216"/>
    </row>
    <row r="41" spans="1:3">
      <c r="A41" s="211" t="s">
        <v>248</v>
      </c>
      <c r="B41" s="212"/>
      <c r="C41" s="213"/>
    </row>
    <row r="42" spans="1:3">
      <c r="A42" s="214" t="s">
        <v>249</v>
      </c>
      <c r="B42" s="215" t="s">
        <v>250</v>
      </c>
      <c r="C42" s="216" t="s">
        <v>251</v>
      </c>
    </row>
    <row r="43" spans="1:3">
      <c r="A43" s="214" t="s">
        <v>252</v>
      </c>
      <c r="B43" s="215" t="s">
        <v>253</v>
      </c>
      <c r="C43" s="219">
        <v>1002.6</v>
      </c>
    </row>
    <row r="44" spans="1:3">
      <c r="A44" s="214" t="s">
        <v>254</v>
      </c>
      <c r="B44" s="215" t="s">
        <v>255</v>
      </c>
      <c r="C44" s="219">
        <v>4233.33</v>
      </c>
    </row>
    <row r="45" spans="1:3">
      <c r="A45" s="214" t="s">
        <v>256</v>
      </c>
      <c r="B45" s="215" t="s">
        <v>257</v>
      </c>
      <c r="C45" s="216" t="s">
        <v>251</v>
      </c>
    </row>
    <row r="46" spans="1:3">
      <c r="A46" s="214"/>
      <c r="B46" s="215"/>
      <c r="C46" s="216"/>
    </row>
    <row r="47" spans="1:3">
      <c r="A47" s="211" t="s">
        <v>88</v>
      </c>
      <c r="B47" s="212"/>
      <c r="C47" s="213"/>
    </row>
    <row r="48" spans="1:3">
      <c r="A48" s="214" t="s">
        <v>258</v>
      </c>
      <c r="B48" s="215" t="s">
        <v>259</v>
      </c>
      <c r="C48" s="216" t="s">
        <v>260</v>
      </c>
    </row>
    <row r="49" spans="1:4">
      <c r="A49" s="214" t="s">
        <v>261</v>
      </c>
      <c r="B49" s="215" t="s">
        <v>259</v>
      </c>
      <c r="C49" s="219" t="s">
        <v>239</v>
      </c>
    </row>
    <row r="50" spans="1:4">
      <c r="A50" s="214"/>
      <c r="B50" s="215"/>
      <c r="C50" s="219"/>
    </row>
    <row r="51" spans="1:4">
      <c r="A51" s="214"/>
      <c r="B51" s="215"/>
      <c r="C51" s="216"/>
    </row>
    <row r="52" spans="1:4">
      <c r="A52" s="214"/>
      <c r="B52" s="215"/>
      <c r="C52" s="216"/>
    </row>
    <row r="53" spans="1:4">
      <c r="A53" s="214"/>
      <c r="B53" s="215"/>
      <c r="C53" s="216"/>
    </row>
    <row r="54" spans="1:4">
      <c r="A54" s="214"/>
      <c r="B54" s="215"/>
      <c r="C54" s="216"/>
    </row>
    <row r="55" spans="1:4">
      <c r="A55" s="211" t="s">
        <v>262</v>
      </c>
      <c r="B55" s="212"/>
      <c r="C55" s="213"/>
    </row>
    <row r="56" spans="1:4">
      <c r="A56" s="214"/>
      <c r="B56" s="215"/>
      <c r="C56" s="216"/>
    </row>
    <row r="57" spans="1:4">
      <c r="A57" s="214" t="s">
        <v>263</v>
      </c>
      <c r="B57" s="215" t="s">
        <v>264</v>
      </c>
      <c r="C57" s="216"/>
    </row>
    <row r="58" spans="1:4">
      <c r="A58" s="214" t="s">
        <v>265</v>
      </c>
      <c r="B58" s="215" t="s">
        <v>266</v>
      </c>
      <c r="C58" s="216"/>
    </row>
    <row r="59" spans="1:4">
      <c r="A59" s="214" t="s">
        <v>267</v>
      </c>
      <c r="B59" s="215" t="s">
        <v>268</v>
      </c>
      <c r="C59" s="216" t="s">
        <v>269</v>
      </c>
      <c r="D59" s="220"/>
    </row>
    <row r="60" spans="1:4">
      <c r="A60" s="214" t="s">
        <v>270</v>
      </c>
      <c r="B60" s="215" t="s">
        <v>271</v>
      </c>
      <c r="C60" s="216" t="s">
        <v>272</v>
      </c>
      <c r="D60" s="220"/>
    </row>
    <row r="61" spans="1:4">
      <c r="A61" s="214" t="s">
        <v>273</v>
      </c>
      <c r="B61" s="215" t="s">
        <v>274</v>
      </c>
      <c r="C61" s="216" t="s">
        <v>275</v>
      </c>
      <c r="D61" s="220"/>
    </row>
    <row r="62" spans="1:4">
      <c r="A62" s="214" t="s">
        <v>276</v>
      </c>
      <c r="B62" s="215" t="s">
        <v>277</v>
      </c>
      <c r="C62" s="216"/>
      <c r="D62" s="220"/>
    </row>
    <row r="63" spans="1:4">
      <c r="A63" s="214" t="s">
        <v>278</v>
      </c>
      <c r="B63" s="215" t="s">
        <v>279</v>
      </c>
      <c r="C63" s="216"/>
      <c r="D63" s="220"/>
    </row>
    <row r="64" spans="1:4">
      <c r="A64" s="214" t="s">
        <v>280</v>
      </c>
      <c r="B64" s="215" t="s">
        <v>281</v>
      </c>
      <c r="C64" s="216"/>
    </row>
    <row r="65" spans="1:4">
      <c r="A65" s="214" t="s">
        <v>282</v>
      </c>
      <c r="B65" s="215" t="s">
        <v>283</v>
      </c>
      <c r="C65" s="216" t="s">
        <v>284</v>
      </c>
    </row>
    <row r="66" spans="1:4">
      <c r="A66" s="214" t="s">
        <v>285</v>
      </c>
      <c r="B66" s="215" t="s">
        <v>286</v>
      </c>
      <c r="C66" s="216" t="s">
        <v>287</v>
      </c>
    </row>
    <row r="67" spans="1:4">
      <c r="A67" s="211" t="s">
        <v>131</v>
      </c>
      <c r="B67" s="212"/>
      <c r="C67" s="213"/>
    </row>
    <row r="68" spans="1:4">
      <c r="A68" s="214" t="s">
        <v>288</v>
      </c>
      <c r="B68" s="215" t="s">
        <v>289</v>
      </c>
      <c r="C68" s="216"/>
    </row>
    <row r="69" spans="1:4">
      <c r="A69" s="214" t="s">
        <v>290</v>
      </c>
      <c r="B69" s="215" t="s">
        <v>291</v>
      </c>
      <c r="C69" s="216"/>
    </row>
    <row r="70" spans="1:4">
      <c r="A70" s="214" t="s">
        <v>292</v>
      </c>
      <c r="B70" s="215" t="s">
        <v>277</v>
      </c>
      <c r="C70" s="216"/>
    </row>
    <row r="71" spans="1:4">
      <c r="A71" s="214" t="s">
        <v>293</v>
      </c>
      <c r="B71" s="215" t="s">
        <v>294</v>
      </c>
      <c r="C71" s="216"/>
    </row>
    <row r="72" spans="1:4">
      <c r="A72" s="214" t="s">
        <v>295</v>
      </c>
      <c r="B72" s="215" t="s">
        <v>296</v>
      </c>
      <c r="C72" s="216" t="s">
        <v>297</v>
      </c>
    </row>
    <row r="73" spans="1:4">
      <c r="A73" s="214" t="s">
        <v>298</v>
      </c>
      <c r="B73" s="215" t="s">
        <v>299</v>
      </c>
      <c r="C73" s="216"/>
    </row>
    <row r="74" spans="1:4">
      <c r="A74" s="214" t="s">
        <v>300</v>
      </c>
      <c r="B74" s="215" t="s">
        <v>301</v>
      </c>
      <c r="C74" s="216"/>
    </row>
    <row r="75" spans="1:4" ht="30">
      <c r="A75" s="214" t="s">
        <v>302</v>
      </c>
      <c r="B75" s="215" t="s">
        <v>303</v>
      </c>
      <c r="C75" s="216" t="s">
        <v>304</v>
      </c>
    </row>
    <row r="76" spans="1:4">
      <c r="A76" s="214" t="s">
        <v>305</v>
      </c>
      <c r="B76" s="215" t="s">
        <v>306</v>
      </c>
      <c r="C76" s="216" t="s">
        <v>307</v>
      </c>
    </row>
    <row r="77" spans="1:4" ht="30">
      <c r="A77" s="214" t="s">
        <v>308</v>
      </c>
      <c r="B77" s="215" t="s">
        <v>309</v>
      </c>
      <c r="C77" s="216" t="s">
        <v>310</v>
      </c>
    </row>
    <row r="78" spans="1:4">
      <c r="A78" s="211" t="s">
        <v>154</v>
      </c>
      <c r="B78" s="212"/>
      <c r="C78" s="213"/>
    </row>
    <row r="79" spans="1:4">
      <c r="A79" s="214" t="s">
        <v>311</v>
      </c>
      <c r="B79" s="215" t="s">
        <v>312</v>
      </c>
      <c r="C79" s="216" t="s">
        <v>313</v>
      </c>
      <c r="D79" s="220"/>
    </row>
    <row r="80" spans="1:4">
      <c r="A80" s="214" t="s">
        <v>314</v>
      </c>
      <c r="B80" s="215" t="s">
        <v>315</v>
      </c>
      <c r="C80" s="216" t="s">
        <v>316</v>
      </c>
      <c r="D80" s="220"/>
    </row>
    <row r="81" spans="1:3">
      <c r="A81" s="211" t="s">
        <v>317</v>
      </c>
      <c r="B81" s="212"/>
      <c r="C81" s="213"/>
    </row>
    <row r="82" spans="1:3">
      <c r="A82" s="221" t="s">
        <v>318</v>
      </c>
      <c r="B82" s="222" t="s">
        <v>319</v>
      </c>
      <c r="C82" s="223" t="s">
        <v>320</v>
      </c>
    </row>
    <row r="84" spans="1:3">
      <c r="A84" s="224"/>
      <c r="B84" s="225"/>
    </row>
    <row r="85" spans="1:3">
      <c r="A85" s="226" t="s">
        <v>190</v>
      </c>
      <c r="B85" s="226" t="s">
        <v>321</v>
      </c>
    </row>
    <row r="86" spans="1:3">
      <c r="A86" s="226"/>
      <c r="B86" s="226" t="s">
        <v>322</v>
      </c>
    </row>
  </sheetData>
  <mergeCells count="6">
    <mergeCell ref="A3:B3"/>
    <mergeCell ref="A4:B4"/>
    <mergeCell ref="A5:B5"/>
    <mergeCell ref="A11:C11"/>
    <mergeCell ref="C1:C5"/>
    <mergeCell ref="A1:B2"/>
  </mergeCells>
  <pageMargins left="0.23622047244094499" right="0.23622047244094499" top="0.74803149606299202" bottom="0.74803149606299202" header="0.31496062992126" footer="0.31496062992126"/>
  <pageSetup paperSize="9" scale="70" orientation="portrait" horizontalDpi="360" verticalDpi="36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6"/>
  <sheetViews>
    <sheetView zoomScale="82" zoomScaleNormal="82" workbookViewId="0">
      <selection activeCell="M23" sqref="M23"/>
    </sheetView>
  </sheetViews>
  <sheetFormatPr defaultColWidth="9" defaultRowHeight="15"/>
  <cols>
    <col min="1" max="1" width="16" customWidth="1"/>
    <col min="2" max="2" width="106.7109375" customWidth="1"/>
    <col min="3" max="3" width="10.5703125" customWidth="1"/>
    <col min="4" max="4" width="10.140625" customWidth="1"/>
    <col min="5" max="5" width="10.5703125" customWidth="1"/>
    <col min="6" max="6" width="18.28515625" customWidth="1"/>
    <col min="8" max="8" width="9.28515625" customWidth="1"/>
    <col min="10" max="10" width="10.5703125" customWidth="1"/>
  </cols>
  <sheetData>
    <row r="1" spans="1:6" ht="18" customHeight="1">
      <c r="A1" s="1"/>
      <c r="B1" s="318" t="s">
        <v>0</v>
      </c>
      <c r="C1" s="344" t="s">
        <v>323</v>
      </c>
      <c r="D1" s="345"/>
      <c r="E1" s="345"/>
      <c r="F1" s="346"/>
    </row>
    <row r="2" spans="1:6" ht="18" customHeight="1">
      <c r="A2" s="2"/>
      <c r="B2" s="319"/>
      <c r="C2" s="347"/>
      <c r="D2" s="348"/>
      <c r="E2" s="348"/>
      <c r="F2" s="349"/>
    </row>
    <row r="3" spans="1:6" ht="15.75">
      <c r="A3" s="2"/>
      <c r="B3" s="3" t="s">
        <v>2</v>
      </c>
      <c r="C3" s="347"/>
      <c r="D3" s="348"/>
      <c r="E3" s="348"/>
      <c r="F3" s="349"/>
    </row>
    <row r="4" spans="1:6">
      <c r="A4" s="2"/>
      <c r="B4" s="4" t="s">
        <v>3</v>
      </c>
      <c r="C4" s="347"/>
      <c r="D4" s="348"/>
      <c r="E4" s="348"/>
      <c r="F4" s="349"/>
    </row>
    <row r="5" spans="1:6">
      <c r="A5" s="61"/>
      <c r="B5" s="6" t="s">
        <v>4</v>
      </c>
      <c r="C5" s="350"/>
      <c r="D5" s="351"/>
      <c r="E5" s="351"/>
      <c r="F5" s="352"/>
    </row>
    <row r="6" spans="1:6">
      <c r="A6" s="132" t="s">
        <v>5</v>
      </c>
      <c r="B6" s="133" t="str">
        <f>LAGO!B6</f>
        <v>URBANIZAÇÃO E PAISAGISMO DO LAGO MUNICIPAL</v>
      </c>
      <c r="C6" s="133"/>
      <c r="D6" s="133"/>
      <c r="E6" s="133"/>
      <c r="F6" s="134"/>
    </row>
    <row r="7" spans="1:6">
      <c r="A7" s="135" t="s">
        <v>6</v>
      </c>
      <c r="B7" s="136" t="str">
        <f>LAGO!B7</f>
        <v>LAGO MUNICIPAL - SETOR I</v>
      </c>
      <c r="C7" s="137"/>
      <c r="D7" s="137"/>
      <c r="E7" s="138"/>
      <c r="F7" s="139"/>
    </row>
    <row r="8" spans="1:6">
      <c r="A8" s="135" t="s">
        <v>8</v>
      </c>
      <c r="B8" s="140" t="str">
        <f>LAGO!B8</f>
        <v>42.633,46m²</v>
      </c>
      <c r="C8" s="141"/>
      <c r="D8" s="141"/>
      <c r="E8" s="138"/>
      <c r="F8" s="139"/>
    </row>
    <row r="9" spans="1:6">
      <c r="A9" s="135" t="s">
        <v>10</v>
      </c>
      <c r="B9" s="136" t="str">
        <f>LAGO!B9</f>
        <v>MUNICÍPIO DE NOVO MUNDO - MT</v>
      </c>
      <c r="F9" s="51"/>
    </row>
    <row r="10" spans="1:6">
      <c r="A10" s="142" t="s">
        <v>12</v>
      </c>
      <c r="B10" s="143" t="str">
        <f>LAGO!B10</f>
        <v>01.614.517/0001-33</v>
      </c>
      <c r="C10" s="342" t="str">
        <f>LAGO!C10</f>
        <v>REFERÊNCIA DE PREÇOS: SINAPI JULHO/2024</v>
      </c>
      <c r="D10" s="342"/>
      <c r="E10" s="342"/>
      <c r="F10" s="343"/>
    </row>
    <row r="11" spans="1:6">
      <c r="A11" s="302" t="s">
        <v>324</v>
      </c>
      <c r="B11" s="303"/>
      <c r="C11" s="303"/>
      <c r="D11" s="303"/>
      <c r="E11" s="303"/>
      <c r="F11" s="304"/>
    </row>
    <row r="12" spans="1:6">
      <c r="A12" s="144"/>
      <c r="B12" s="145"/>
      <c r="C12" s="145"/>
      <c r="D12" s="146"/>
      <c r="E12" s="145"/>
      <c r="F12" s="147"/>
    </row>
    <row r="13" spans="1:6">
      <c r="A13" s="86" t="s">
        <v>17</v>
      </c>
      <c r="B13" s="87" t="s">
        <v>18</v>
      </c>
      <c r="C13" s="87" t="s">
        <v>19</v>
      </c>
      <c r="D13" s="87" t="s">
        <v>325</v>
      </c>
      <c r="E13" s="87" t="s">
        <v>21</v>
      </c>
      <c r="F13" s="88" t="s">
        <v>22</v>
      </c>
    </row>
    <row r="14" spans="1:6">
      <c r="A14" s="148" t="s">
        <v>186</v>
      </c>
      <c r="B14" s="149" t="s">
        <v>187</v>
      </c>
      <c r="C14" s="150"/>
      <c r="D14" s="149"/>
      <c r="E14" s="149"/>
      <c r="F14" s="151"/>
    </row>
    <row r="15" spans="1:6" ht="43.5">
      <c r="A15" s="152">
        <v>91386</v>
      </c>
      <c r="B15" s="153" t="s">
        <v>326</v>
      </c>
      <c r="C15" s="154" t="s">
        <v>102</v>
      </c>
      <c r="D15" s="154">
        <v>1.9800000000000002E-2</v>
      </c>
      <c r="E15" s="154">
        <v>272.31</v>
      </c>
      <c r="F15" s="155">
        <f t="shared" ref="F15:F18" si="0">TRUNC(E15*D15,2)</f>
        <v>5.39</v>
      </c>
    </row>
    <row r="16" spans="1:6" ht="43.5">
      <c r="A16" s="152">
        <v>91387</v>
      </c>
      <c r="B16" s="153" t="s">
        <v>326</v>
      </c>
      <c r="C16" s="154" t="s">
        <v>327</v>
      </c>
      <c r="D16" s="154">
        <v>0.4</v>
      </c>
      <c r="E16" s="154">
        <v>76.260000000000005</v>
      </c>
      <c r="F16" s="155">
        <f t="shared" si="0"/>
        <v>30.5</v>
      </c>
    </row>
    <row r="17" spans="1:10" ht="29.25">
      <c r="A17" s="152" t="s">
        <v>328</v>
      </c>
      <c r="B17" s="153" t="s">
        <v>329</v>
      </c>
      <c r="C17" s="154" t="s">
        <v>84</v>
      </c>
      <c r="D17" s="154">
        <v>1.8</v>
      </c>
      <c r="E17" s="154">
        <v>2.74</v>
      </c>
      <c r="F17" s="155">
        <f t="shared" si="0"/>
        <v>4.93</v>
      </c>
    </row>
    <row r="18" spans="1:10">
      <c r="A18" s="156">
        <v>88316</v>
      </c>
      <c r="B18" s="157" t="s">
        <v>330</v>
      </c>
      <c r="C18" s="158" t="s">
        <v>169</v>
      </c>
      <c r="D18" s="158">
        <v>0.4</v>
      </c>
      <c r="E18" s="158">
        <v>20.32</v>
      </c>
      <c r="F18" s="159">
        <f t="shared" si="0"/>
        <v>8.1199999999999992</v>
      </c>
    </row>
    <row r="19" spans="1:10">
      <c r="A19" s="160" t="s">
        <v>331</v>
      </c>
      <c r="B19" s="161"/>
      <c r="C19" s="161" t="s">
        <v>50</v>
      </c>
      <c r="D19" s="161"/>
      <c r="E19" s="161"/>
      <c r="F19" s="162">
        <f>SUM(F15:F18)</f>
        <v>48.94</v>
      </c>
    </row>
    <row r="20" spans="1:10">
      <c r="A20" s="163" t="s">
        <v>182</v>
      </c>
      <c r="B20" s="164" t="s">
        <v>332</v>
      </c>
      <c r="C20" s="165"/>
      <c r="D20" s="165"/>
      <c r="E20" s="165"/>
      <c r="F20" s="166"/>
    </row>
    <row r="21" spans="1:10">
      <c r="A21" s="152">
        <v>10848</v>
      </c>
      <c r="B21" s="153" t="s">
        <v>333</v>
      </c>
      <c r="C21" s="167" t="s">
        <v>29</v>
      </c>
      <c r="D21" s="168">
        <v>1</v>
      </c>
      <c r="E21" s="154">
        <v>753.75</v>
      </c>
      <c r="F21" s="155">
        <f t="shared" ref="F21:F35" si="1">TRUNC(E21*D21,2)</f>
        <v>753.75</v>
      </c>
    </row>
    <row r="22" spans="1:10" ht="29.25">
      <c r="A22" s="152">
        <v>40424</v>
      </c>
      <c r="B22" s="153" t="s">
        <v>334</v>
      </c>
      <c r="C22" s="167" t="s">
        <v>62</v>
      </c>
      <c r="D22" s="168">
        <v>51.29</v>
      </c>
      <c r="E22" s="153">
        <v>11.9</v>
      </c>
      <c r="F22" s="155">
        <f t="shared" si="1"/>
        <v>610.35</v>
      </c>
    </row>
    <row r="23" spans="1:10" ht="29.25">
      <c r="A23" s="152">
        <v>40535</v>
      </c>
      <c r="B23" s="153" t="s">
        <v>335</v>
      </c>
      <c r="C23" s="169" t="s">
        <v>62</v>
      </c>
      <c r="D23" s="170">
        <v>14.04</v>
      </c>
      <c r="E23" s="157">
        <v>8.66</v>
      </c>
      <c r="F23" s="155">
        <f t="shared" si="1"/>
        <v>121.58</v>
      </c>
    </row>
    <row r="24" spans="1:10">
      <c r="A24" s="152" t="s">
        <v>336</v>
      </c>
      <c r="B24" s="153" t="s">
        <v>337</v>
      </c>
      <c r="C24" s="169" t="s">
        <v>62</v>
      </c>
      <c r="D24" s="170">
        <v>1.1200000000000001</v>
      </c>
      <c r="E24" s="157">
        <v>11.81</v>
      </c>
      <c r="F24" s="155">
        <f t="shared" si="1"/>
        <v>13.22</v>
      </c>
    </row>
    <row r="25" spans="1:10">
      <c r="A25" s="152">
        <v>10997</v>
      </c>
      <c r="B25" s="153" t="s">
        <v>338</v>
      </c>
      <c r="C25" s="169" t="s">
        <v>62</v>
      </c>
      <c r="D25" s="170">
        <v>0.2</v>
      </c>
      <c r="E25" s="157">
        <v>35.79</v>
      </c>
      <c r="F25" s="155">
        <f t="shared" si="1"/>
        <v>7.15</v>
      </c>
    </row>
    <row r="26" spans="1:10">
      <c r="A26" s="152">
        <v>40547</v>
      </c>
      <c r="B26" s="153" t="s">
        <v>339</v>
      </c>
      <c r="C26" s="169" t="s">
        <v>340</v>
      </c>
      <c r="D26" s="170">
        <v>0.04</v>
      </c>
      <c r="E26" s="157">
        <v>27.14</v>
      </c>
      <c r="F26" s="155">
        <f t="shared" si="1"/>
        <v>1.08</v>
      </c>
      <c r="J26" s="181"/>
    </row>
    <row r="27" spans="1:10">
      <c r="A27" s="152" t="s">
        <v>341</v>
      </c>
      <c r="B27" s="153" t="s">
        <v>342</v>
      </c>
      <c r="C27" s="169" t="s">
        <v>169</v>
      </c>
      <c r="D27" s="170">
        <v>3</v>
      </c>
      <c r="E27" s="157">
        <v>25.4</v>
      </c>
      <c r="F27" s="155">
        <f t="shared" si="1"/>
        <v>76.2</v>
      </c>
    </row>
    <row r="28" spans="1:10">
      <c r="A28" s="152" t="s">
        <v>343</v>
      </c>
      <c r="B28" s="153" t="s">
        <v>344</v>
      </c>
      <c r="C28" s="169" t="s">
        <v>169</v>
      </c>
      <c r="D28" s="170">
        <v>3</v>
      </c>
      <c r="E28" s="157">
        <v>21.5</v>
      </c>
      <c r="F28" s="155">
        <f t="shared" si="1"/>
        <v>64.5</v>
      </c>
    </row>
    <row r="29" spans="1:10" ht="29.25">
      <c r="A29" s="152">
        <v>39432</v>
      </c>
      <c r="B29" s="153" t="s">
        <v>345</v>
      </c>
      <c r="C29" s="169" t="s">
        <v>114</v>
      </c>
      <c r="D29" s="170">
        <v>9.24</v>
      </c>
      <c r="E29" s="157">
        <v>3.43</v>
      </c>
      <c r="F29" s="155">
        <f t="shared" si="1"/>
        <v>31.69</v>
      </c>
    </row>
    <row r="30" spans="1:10" ht="29.25">
      <c r="A30" s="152">
        <v>39746</v>
      </c>
      <c r="B30" s="153" t="s">
        <v>346</v>
      </c>
      <c r="C30" s="169" t="s">
        <v>29</v>
      </c>
      <c r="D30" s="170">
        <v>1</v>
      </c>
      <c r="E30" s="157">
        <v>81.22</v>
      </c>
      <c r="F30" s="155">
        <f t="shared" si="1"/>
        <v>81.22</v>
      </c>
    </row>
    <row r="31" spans="1:10" ht="43.5">
      <c r="A31" s="152" t="s">
        <v>175</v>
      </c>
      <c r="B31" s="153" t="s">
        <v>347</v>
      </c>
      <c r="C31" s="169" t="s">
        <v>44</v>
      </c>
      <c r="D31" s="170">
        <v>2.88</v>
      </c>
      <c r="E31" s="157">
        <v>23.25</v>
      </c>
      <c r="F31" s="155">
        <f t="shared" si="1"/>
        <v>66.959999999999994</v>
      </c>
    </row>
    <row r="32" spans="1:10" ht="31.15" customHeight="1">
      <c r="A32" s="152" t="s">
        <v>173</v>
      </c>
      <c r="B32" s="153" t="s">
        <v>348</v>
      </c>
      <c r="C32" s="171" t="s">
        <v>44</v>
      </c>
      <c r="D32" s="170">
        <v>3.63</v>
      </c>
      <c r="E32" s="157">
        <v>23.02</v>
      </c>
      <c r="F32" s="155">
        <f t="shared" si="1"/>
        <v>83.56</v>
      </c>
    </row>
    <row r="33" spans="1:6" ht="29.25">
      <c r="A33" s="152" t="s">
        <v>63</v>
      </c>
      <c r="B33" s="153" t="s">
        <v>349</v>
      </c>
      <c r="C33" s="171" t="s">
        <v>50</v>
      </c>
      <c r="D33" s="170">
        <v>0.08</v>
      </c>
      <c r="E33" s="157">
        <v>490.43</v>
      </c>
      <c r="F33" s="155">
        <f t="shared" si="1"/>
        <v>39.229999999999997</v>
      </c>
    </row>
    <row r="34" spans="1:6" ht="29.25">
      <c r="A34" s="152" t="s">
        <v>65</v>
      </c>
      <c r="B34" s="153" t="s">
        <v>66</v>
      </c>
      <c r="C34" s="171" t="s">
        <v>50</v>
      </c>
      <c r="D34" s="170">
        <v>0.08</v>
      </c>
      <c r="E34" s="157">
        <v>276.94</v>
      </c>
      <c r="F34" s="155">
        <f t="shared" si="1"/>
        <v>22.15</v>
      </c>
    </row>
    <row r="35" spans="1:6" ht="29.25">
      <c r="A35" s="152" t="s">
        <v>162</v>
      </c>
      <c r="B35" s="153" t="s">
        <v>163</v>
      </c>
      <c r="C35" s="172" t="s">
        <v>122</v>
      </c>
      <c r="D35" s="170">
        <v>0.08</v>
      </c>
      <c r="E35" s="157">
        <v>190.65</v>
      </c>
      <c r="F35" s="155">
        <f t="shared" si="1"/>
        <v>15.25</v>
      </c>
    </row>
    <row r="36" spans="1:6">
      <c r="A36" s="160" t="s">
        <v>331</v>
      </c>
      <c r="B36" s="161"/>
      <c r="C36" s="173" t="s">
        <v>142</v>
      </c>
      <c r="D36" s="161"/>
      <c r="E36" s="161"/>
      <c r="F36" s="162">
        <f>SUM(F21:F35)</f>
        <v>1987.89</v>
      </c>
    </row>
    <row r="37" spans="1:6">
      <c r="A37" s="163" t="s">
        <v>40</v>
      </c>
      <c r="B37" s="164" t="s">
        <v>350</v>
      </c>
      <c r="C37" s="165"/>
      <c r="D37" s="165"/>
      <c r="E37" s="165"/>
      <c r="F37" s="166"/>
    </row>
    <row r="38" spans="1:6">
      <c r="A38" s="152" t="s">
        <v>351</v>
      </c>
      <c r="B38" s="153" t="s">
        <v>352</v>
      </c>
      <c r="C38" s="167" t="s">
        <v>169</v>
      </c>
      <c r="D38" s="168">
        <v>0.5</v>
      </c>
      <c r="E38" s="154">
        <v>25.26</v>
      </c>
      <c r="F38" s="155">
        <f t="shared" ref="F38:F39" si="2">TRUNC(E38*D38,2)</f>
        <v>12.63</v>
      </c>
    </row>
    <row r="39" spans="1:6">
      <c r="A39" s="156">
        <v>88316</v>
      </c>
      <c r="B39" s="157" t="s">
        <v>330</v>
      </c>
      <c r="C39" s="169" t="s">
        <v>169</v>
      </c>
      <c r="D39" s="170">
        <v>1</v>
      </c>
      <c r="E39" s="157">
        <v>20.32</v>
      </c>
      <c r="F39" s="159">
        <f t="shared" si="2"/>
        <v>20.32</v>
      </c>
    </row>
    <row r="40" spans="1:6">
      <c r="A40" s="160" t="s">
        <v>331</v>
      </c>
      <c r="B40" s="161"/>
      <c r="C40" s="173" t="s">
        <v>142</v>
      </c>
      <c r="D40" s="161"/>
      <c r="E40" s="161"/>
      <c r="F40" s="162">
        <f>SUM(F38:F39)</f>
        <v>32.950000000000003</v>
      </c>
    </row>
    <row r="41" spans="1:6" ht="18.75" customHeight="1">
      <c r="A41" s="163" t="s">
        <v>353</v>
      </c>
      <c r="B41" s="164" t="s">
        <v>354</v>
      </c>
      <c r="C41" s="165"/>
      <c r="D41" s="165"/>
      <c r="E41" s="165"/>
      <c r="F41" s="166"/>
    </row>
    <row r="42" spans="1:6">
      <c r="A42" s="152" t="s">
        <v>355</v>
      </c>
      <c r="B42" s="153" t="str">
        <f>COTAÇÕES!B72</f>
        <v>SEPARADOR DE GRAMA</v>
      </c>
      <c r="C42" s="167" t="s">
        <v>169</v>
      </c>
      <c r="D42" s="168">
        <v>0.5</v>
      </c>
      <c r="E42" s="154">
        <f>COTAÇÕES!C76</f>
        <v>8.33</v>
      </c>
      <c r="F42" s="155">
        <f t="shared" ref="F42:F43" si="3">TRUNC(E42*D42,2)</f>
        <v>4.16</v>
      </c>
    </row>
    <row r="43" spans="1:6">
      <c r="A43" s="174" t="s">
        <v>356</v>
      </c>
      <c r="B43" s="154" t="s">
        <v>357</v>
      </c>
      <c r="C43" s="167" t="s">
        <v>169</v>
      </c>
      <c r="D43" s="154">
        <v>0.5</v>
      </c>
      <c r="E43" s="154">
        <v>21.11</v>
      </c>
      <c r="F43" s="155">
        <f t="shared" si="3"/>
        <v>10.55</v>
      </c>
    </row>
    <row r="44" spans="1:6">
      <c r="A44" s="160" t="s">
        <v>331</v>
      </c>
      <c r="B44" s="161"/>
      <c r="C44" s="173" t="s">
        <v>142</v>
      </c>
      <c r="D44" s="161"/>
      <c r="E44" s="161"/>
      <c r="F44" s="162">
        <f>SUM(F42:F43)</f>
        <v>14.71</v>
      </c>
    </row>
    <row r="45" spans="1:6">
      <c r="A45" s="163" t="s">
        <v>358</v>
      </c>
      <c r="B45" s="164" t="s">
        <v>359</v>
      </c>
      <c r="C45" s="165"/>
      <c r="D45" s="165"/>
      <c r="E45" s="165"/>
      <c r="F45" s="166"/>
    </row>
    <row r="46" spans="1:6">
      <c r="A46" s="152" t="s">
        <v>360</v>
      </c>
      <c r="B46" s="153" t="s">
        <v>361</v>
      </c>
      <c r="C46" s="167" t="s">
        <v>122</v>
      </c>
      <c r="D46" s="175">
        <v>5.6800000000000003E-2</v>
      </c>
      <c r="E46" s="154">
        <v>132.5</v>
      </c>
      <c r="F46" s="155">
        <f t="shared" ref="F46:F55" si="4">TRUNC(E46*D46,2)</f>
        <v>7.52</v>
      </c>
    </row>
    <row r="47" spans="1:6">
      <c r="A47" s="152" t="s">
        <v>362</v>
      </c>
      <c r="B47" s="153" t="s">
        <v>363</v>
      </c>
      <c r="C47" s="167" t="s">
        <v>122</v>
      </c>
      <c r="D47" s="175">
        <v>9.7999999999999997E-3</v>
      </c>
      <c r="E47" s="154">
        <v>133.9</v>
      </c>
      <c r="F47" s="155">
        <f t="shared" si="4"/>
        <v>1.31</v>
      </c>
    </row>
    <row r="48" spans="1:6" ht="43.5">
      <c r="A48" s="152" t="s">
        <v>100</v>
      </c>
      <c r="B48" s="153" t="s">
        <v>101</v>
      </c>
      <c r="C48" s="172" t="s">
        <v>102</v>
      </c>
      <c r="D48" s="176">
        <v>0.111</v>
      </c>
      <c r="E48" s="177">
        <v>281.88</v>
      </c>
      <c r="F48" s="155">
        <f t="shared" si="4"/>
        <v>31.28</v>
      </c>
    </row>
    <row r="49" spans="1:10" ht="29.25">
      <c r="A49" s="152" t="s">
        <v>364</v>
      </c>
      <c r="B49" s="153" t="s">
        <v>365</v>
      </c>
      <c r="C49" s="172" t="s">
        <v>366</v>
      </c>
      <c r="D49" s="176">
        <v>0.13</v>
      </c>
      <c r="E49" s="177">
        <v>2.92</v>
      </c>
      <c r="F49" s="155">
        <f t="shared" si="4"/>
        <v>0.37</v>
      </c>
    </row>
    <row r="50" spans="1:10">
      <c r="A50" s="152" t="s">
        <v>367</v>
      </c>
      <c r="B50" s="153" t="s">
        <v>368</v>
      </c>
      <c r="C50" s="167" t="s">
        <v>169</v>
      </c>
      <c r="D50" s="175">
        <v>0.20150000000000001</v>
      </c>
      <c r="E50" s="154">
        <v>23.49</v>
      </c>
      <c r="F50" s="155">
        <f t="shared" si="4"/>
        <v>4.7300000000000004</v>
      </c>
    </row>
    <row r="51" spans="1:10">
      <c r="A51" s="152" t="s">
        <v>369</v>
      </c>
      <c r="B51" s="153" t="s">
        <v>330</v>
      </c>
      <c r="C51" s="167" t="s">
        <v>169</v>
      </c>
      <c r="D51" s="175">
        <v>0.20150000000000001</v>
      </c>
      <c r="E51" s="154">
        <v>20.32</v>
      </c>
      <c r="F51" s="155">
        <f t="shared" si="4"/>
        <v>4.09</v>
      </c>
    </row>
    <row r="52" spans="1:10" ht="29.25">
      <c r="A52" s="152" t="s">
        <v>370</v>
      </c>
      <c r="B52" s="153" t="s">
        <v>371</v>
      </c>
      <c r="C52" s="167" t="s">
        <v>102</v>
      </c>
      <c r="D52" s="175">
        <v>4.1000000000000003E-3</v>
      </c>
      <c r="E52" s="154">
        <v>10.07</v>
      </c>
      <c r="F52" s="155">
        <f t="shared" si="4"/>
        <v>0.04</v>
      </c>
    </row>
    <row r="53" spans="1:10" ht="29.25">
      <c r="A53" s="152" t="s">
        <v>372</v>
      </c>
      <c r="B53" s="153" t="s">
        <v>373</v>
      </c>
      <c r="C53" s="167" t="s">
        <v>327</v>
      </c>
      <c r="D53" s="175">
        <v>9.6699999999999994E-2</v>
      </c>
      <c r="E53" s="154">
        <v>0.71</v>
      </c>
      <c r="F53" s="155">
        <f t="shared" si="4"/>
        <v>0.06</v>
      </c>
    </row>
    <row r="54" spans="1:10" ht="43.5">
      <c r="A54" s="152" t="s">
        <v>374</v>
      </c>
      <c r="B54" s="153" t="s">
        <v>375</v>
      </c>
      <c r="C54" s="167" t="s">
        <v>102</v>
      </c>
      <c r="D54" s="175">
        <v>3.8E-3</v>
      </c>
      <c r="E54" s="154">
        <v>11.13</v>
      </c>
      <c r="F54" s="155">
        <f t="shared" si="4"/>
        <v>0.04</v>
      </c>
    </row>
    <row r="55" spans="1:10" ht="43.5">
      <c r="A55" s="152" t="s">
        <v>376</v>
      </c>
      <c r="B55" s="153" t="s">
        <v>377</v>
      </c>
      <c r="C55" s="167" t="s">
        <v>327</v>
      </c>
      <c r="D55" s="175">
        <v>9.7000000000000003E-2</v>
      </c>
      <c r="E55" s="154">
        <v>1.18</v>
      </c>
      <c r="F55" s="155">
        <f t="shared" si="4"/>
        <v>0.11</v>
      </c>
    </row>
    <row r="56" spans="1:10">
      <c r="A56" s="160" t="s">
        <v>331</v>
      </c>
      <c r="B56" s="161"/>
      <c r="C56" s="173" t="s">
        <v>142</v>
      </c>
      <c r="D56" s="161"/>
      <c r="E56" s="161"/>
      <c r="F56" s="162">
        <f>SUM(F46:F55)</f>
        <v>49.55</v>
      </c>
    </row>
    <row r="57" spans="1:10" ht="30">
      <c r="A57" s="163" t="s">
        <v>155</v>
      </c>
      <c r="B57" s="164" t="s">
        <v>156</v>
      </c>
      <c r="C57" s="165"/>
      <c r="D57" s="165"/>
      <c r="E57" s="165"/>
      <c r="F57" s="166"/>
    </row>
    <row r="58" spans="1:10">
      <c r="A58" s="152" t="s">
        <v>378</v>
      </c>
      <c r="B58" s="153" t="s">
        <v>379</v>
      </c>
      <c r="C58" s="167" t="s">
        <v>122</v>
      </c>
      <c r="D58" s="178">
        <v>2.3E-3</v>
      </c>
      <c r="E58" s="179">
        <v>141.75</v>
      </c>
      <c r="F58" s="155">
        <f t="shared" ref="F58:F65" si="5">TRUNC(E58*D58,2)</f>
        <v>0.32</v>
      </c>
    </row>
    <row r="59" spans="1:10" ht="43.5">
      <c r="A59" s="152" t="s">
        <v>380</v>
      </c>
      <c r="B59" s="153" t="s">
        <v>381</v>
      </c>
      <c r="C59" s="167" t="s">
        <v>114</v>
      </c>
      <c r="D59" s="178">
        <v>0.64649999999999996</v>
      </c>
      <c r="E59" s="179">
        <v>62.89</v>
      </c>
      <c r="F59" s="155">
        <f t="shared" si="5"/>
        <v>40.65</v>
      </c>
    </row>
    <row r="60" spans="1:10" ht="43.5">
      <c r="A60" s="152" t="s">
        <v>380</v>
      </c>
      <c r="B60" s="153" t="s">
        <v>382</v>
      </c>
      <c r="C60" s="167" t="s">
        <v>114</v>
      </c>
      <c r="D60" s="178">
        <v>2.7273000000000001</v>
      </c>
      <c r="E60" s="179">
        <v>62.89</v>
      </c>
      <c r="F60" s="155">
        <f t="shared" si="5"/>
        <v>171.51</v>
      </c>
    </row>
    <row r="61" spans="1:10" ht="29.25">
      <c r="A61" s="152">
        <v>35276</v>
      </c>
      <c r="B61" s="153" t="s">
        <v>383</v>
      </c>
      <c r="C61" s="167" t="s">
        <v>114</v>
      </c>
      <c r="D61" s="178">
        <v>0.88</v>
      </c>
      <c r="E61" s="179">
        <v>165.86</v>
      </c>
      <c r="F61" s="155">
        <f t="shared" si="5"/>
        <v>145.94999999999999</v>
      </c>
    </row>
    <row r="62" spans="1:10">
      <c r="A62" s="152" t="s">
        <v>384</v>
      </c>
      <c r="B62" s="153" t="s">
        <v>385</v>
      </c>
      <c r="C62" s="167" t="s">
        <v>62</v>
      </c>
      <c r="D62" s="180">
        <v>3.1199999999999999E-2</v>
      </c>
      <c r="E62" s="179">
        <v>17.170000000000002</v>
      </c>
      <c r="F62" s="155">
        <f t="shared" si="5"/>
        <v>0.53</v>
      </c>
    </row>
    <row r="63" spans="1:10">
      <c r="A63" s="152" t="s">
        <v>386</v>
      </c>
      <c r="B63" s="153" t="s">
        <v>387</v>
      </c>
      <c r="C63" s="167" t="s">
        <v>169</v>
      </c>
      <c r="D63" s="178">
        <v>0.42099999999999999</v>
      </c>
      <c r="E63" s="179">
        <v>21.42</v>
      </c>
      <c r="F63" s="155">
        <f t="shared" si="5"/>
        <v>9.01</v>
      </c>
    </row>
    <row r="64" spans="1:10">
      <c r="A64" s="152" t="s">
        <v>351</v>
      </c>
      <c r="B64" s="153" t="s">
        <v>352</v>
      </c>
      <c r="C64" s="167" t="s">
        <v>169</v>
      </c>
      <c r="D64" s="178">
        <v>0.42099999999999999</v>
      </c>
      <c r="E64" s="179">
        <v>25.26</v>
      </c>
      <c r="F64" s="155">
        <f t="shared" si="5"/>
        <v>10.63</v>
      </c>
      <c r="J64" s="182"/>
    </row>
    <row r="65" spans="1:10" ht="29.25">
      <c r="A65" s="156" t="s">
        <v>388</v>
      </c>
      <c r="B65" s="157" t="s">
        <v>389</v>
      </c>
      <c r="C65" s="169" t="s">
        <v>122</v>
      </c>
      <c r="D65" s="183">
        <v>2.0799999999999999E-2</v>
      </c>
      <c r="E65" s="184">
        <v>726.75</v>
      </c>
      <c r="F65" s="159">
        <f t="shared" si="5"/>
        <v>15.11</v>
      </c>
    </row>
    <row r="66" spans="1:10">
      <c r="A66" s="185"/>
      <c r="B66" s="186" t="s">
        <v>390</v>
      </c>
      <c r="C66" s="187"/>
      <c r="D66" s="188"/>
      <c r="E66" s="189"/>
      <c r="F66" s="190"/>
    </row>
    <row r="67" spans="1:10">
      <c r="A67" s="160" t="s">
        <v>331</v>
      </c>
      <c r="B67" s="161"/>
      <c r="C67" s="173" t="s">
        <v>142</v>
      </c>
      <c r="D67" s="161"/>
      <c r="E67" s="161"/>
      <c r="F67" s="162">
        <f>SUM(F58:F65)</f>
        <v>393.71</v>
      </c>
    </row>
    <row r="68" spans="1:10">
      <c r="A68" s="163" t="s">
        <v>132</v>
      </c>
      <c r="B68" s="164" t="s">
        <v>133</v>
      </c>
      <c r="C68" s="165"/>
      <c r="D68" s="165"/>
      <c r="E68" s="165"/>
      <c r="F68" s="166"/>
      <c r="J68" s="182"/>
    </row>
    <row r="69" spans="1:10">
      <c r="A69" s="174" t="s">
        <v>391</v>
      </c>
      <c r="B69" s="154" t="s">
        <v>392</v>
      </c>
      <c r="C69" s="154" t="s">
        <v>29</v>
      </c>
      <c r="D69" s="154">
        <v>1</v>
      </c>
      <c r="E69" s="154">
        <f>COTAÇÕES!C16</f>
        <v>73.33</v>
      </c>
      <c r="F69" s="155">
        <f t="shared" ref="F69:F71" si="6">TRUNC(E69*D69,2)</f>
        <v>73.33</v>
      </c>
    </row>
    <row r="70" spans="1:10">
      <c r="A70" s="174" t="s">
        <v>369</v>
      </c>
      <c r="B70" s="154" t="s">
        <v>330</v>
      </c>
      <c r="C70" s="154" t="s">
        <v>169</v>
      </c>
      <c r="D70" s="154">
        <v>0.72719999999999996</v>
      </c>
      <c r="E70" s="154">
        <v>20.32</v>
      </c>
      <c r="F70" s="155">
        <f t="shared" si="6"/>
        <v>14.77</v>
      </c>
    </row>
    <row r="71" spans="1:10">
      <c r="A71" s="174" t="s">
        <v>356</v>
      </c>
      <c r="B71" s="154" t="s">
        <v>357</v>
      </c>
      <c r="C71" s="154" t="s">
        <v>169</v>
      </c>
      <c r="D71" s="154">
        <v>0.18179999999999999</v>
      </c>
      <c r="E71" s="154">
        <v>21.11</v>
      </c>
      <c r="F71" s="155">
        <f t="shared" si="6"/>
        <v>3.83</v>
      </c>
    </row>
    <row r="72" spans="1:10">
      <c r="A72" s="191"/>
      <c r="B72" s="158" t="s">
        <v>393</v>
      </c>
      <c r="C72" s="158"/>
      <c r="D72" s="158"/>
      <c r="E72" s="158"/>
      <c r="F72" s="159"/>
    </row>
    <row r="73" spans="1:10">
      <c r="A73" s="160" t="s">
        <v>331</v>
      </c>
      <c r="B73" s="161"/>
      <c r="C73" s="173" t="s">
        <v>142</v>
      </c>
      <c r="D73" s="161"/>
      <c r="E73" s="161"/>
      <c r="F73" s="162">
        <f>SUM(F69:F71)</f>
        <v>91.93</v>
      </c>
    </row>
    <row r="74" spans="1:10">
      <c r="A74" s="163" t="s">
        <v>134</v>
      </c>
      <c r="B74" s="164" t="s">
        <v>135</v>
      </c>
      <c r="C74" s="165"/>
      <c r="D74" s="165"/>
      <c r="E74" s="165"/>
      <c r="F74" s="166"/>
    </row>
    <row r="75" spans="1:10">
      <c r="A75" s="174" t="s">
        <v>391</v>
      </c>
      <c r="B75" s="154" t="s">
        <v>394</v>
      </c>
      <c r="C75" s="154" t="s">
        <v>29</v>
      </c>
      <c r="D75" s="154">
        <v>1</v>
      </c>
      <c r="E75" s="154">
        <f>COTAÇÕES!C21</f>
        <v>226.66</v>
      </c>
      <c r="F75" s="155">
        <f t="shared" ref="F75:F79" si="7">TRUNC(E75*D75,2)</f>
        <v>226.66</v>
      </c>
    </row>
    <row r="76" spans="1:10">
      <c r="A76" s="174" t="s">
        <v>369</v>
      </c>
      <c r="B76" s="154" t="s">
        <v>330</v>
      </c>
      <c r="C76" s="154" t="s">
        <v>169</v>
      </c>
      <c r="D76" s="154">
        <v>4.3620000000000001</v>
      </c>
      <c r="E76" s="154">
        <v>20.32</v>
      </c>
      <c r="F76" s="155">
        <f t="shared" si="7"/>
        <v>88.63</v>
      </c>
    </row>
    <row r="77" spans="1:10">
      <c r="A77" s="174" t="s">
        <v>356</v>
      </c>
      <c r="B77" s="154" t="s">
        <v>357</v>
      </c>
      <c r="C77" s="154" t="s">
        <v>169</v>
      </c>
      <c r="D77" s="154">
        <v>1.0905</v>
      </c>
      <c r="E77" s="154">
        <v>21.11</v>
      </c>
      <c r="F77" s="155">
        <f t="shared" si="7"/>
        <v>23.02</v>
      </c>
    </row>
    <row r="78" spans="1:10" ht="43.5">
      <c r="A78" s="174" t="s">
        <v>395</v>
      </c>
      <c r="B78" s="154" t="s">
        <v>396</v>
      </c>
      <c r="C78" s="154" t="s">
        <v>102</v>
      </c>
      <c r="D78" s="154">
        <v>0.2999</v>
      </c>
      <c r="E78" s="154">
        <v>239.57</v>
      </c>
      <c r="F78" s="155">
        <f t="shared" si="7"/>
        <v>71.84</v>
      </c>
    </row>
    <row r="79" spans="1:10" ht="43.5">
      <c r="A79" s="174" t="s">
        <v>397</v>
      </c>
      <c r="B79" s="154" t="s">
        <v>398</v>
      </c>
      <c r="C79" s="154" t="s">
        <v>327</v>
      </c>
      <c r="D79" s="154">
        <v>1.2252000000000001</v>
      </c>
      <c r="E79" s="154">
        <v>66.989999999999995</v>
      </c>
      <c r="F79" s="155">
        <f t="shared" si="7"/>
        <v>82.07</v>
      </c>
    </row>
    <row r="80" spans="1:10">
      <c r="A80" s="191"/>
      <c r="B80" s="158" t="s">
        <v>399</v>
      </c>
      <c r="C80" s="158"/>
      <c r="D80" s="158"/>
      <c r="E80" s="158"/>
      <c r="F80" s="159"/>
    </row>
    <row r="81" spans="1:6">
      <c r="A81" s="160" t="s">
        <v>331</v>
      </c>
      <c r="B81" s="161"/>
      <c r="C81" s="173" t="s">
        <v>142</v>
      </c>
      <c r="D81" s="161"/>
      <c r="E81" s="161"/>
      <c r="F81" s="162">
        <f>SUM(F75:F79)</f>
        <v>492.22</v>
      </c>
    </row>
    <row r="82" spans="1:6">
      <c r="A82" s="163" t="s">
        <v>400</v>
      </c>
      <c r="B82" s="164" t="s">
        <v>401</v>
      </c>
      <c r="C82" s="165"/>
      <c r="D82" s="165"/>
      <c r="E82" s="165"/>
      <c r="F82" s="166"/>
    </row>
    <row r="83" spans="1:6">
      <c r="A83" s="174" t="s">
        <v>391</v>
      </c>
      <c r="B83" s="154" t="s">
        <v>402</v>
      </c>
      <c r="C83" s="154" t="s">
        <v>29</v>
      </c>
      <c r="D83" s="154">
        <v>1</v>
      </c>
      <c r="E83" s="154">
        <f>COTAÇÕES!C26</f>
        <v>266.66000000000003</v>
      </c>
      <c r="F83" s="155">
        <f t="shared" ref="F83:F87" si="8">TRUNC(E83*D83,2)</f>
        <v>266.66000000000003</v>
      </c>
    </row>
    <row r="84" spans="1:6">
      <c r="A84" s="174" t="s">
        <v>369</v>
      </c>
      <c r="B84" s="154" t="s">
        <v>330</v>
      </c>
      <c r="C84" s="154" t="s">
        <v>169</v>
      </c>
      <c r="D84" s="154">
        <v>4.3620000000000001</v>
      </c>
      <c r="E84" s="154">
        <v>20.32</v>
      </c>
      <c r="F84" s="155">
        <f t="shared" si="8"/>
        <v>88.63</v>
      </c>
    </row>
    <row r="85" spans="1:6">
      <c r="A85" s="174" t="s">
        <v>356</v>
      </c>
      <c r="B85" s="154" t="s">
        <v>357</v>
      </c>
      <c r="C85" s="154" t="s">
        <v>169</v>
      </c>
      <c r="D85" s="154">
        <v>1.0905</v>
      </c>
      <c r="E85" s="154">
        <v>21.11</v>
      </c>
      <c r="F85" s="155">
        <f t="shared" si="8"/>
        <v>23.02</v>
      </c>
    </row>
    <row r="86" spans="1:6" ht="43.5">
      <c r="A86" s="174" t="s">
        <v>395</v>
      </c>
      <c r="B86" s="154" t="s">
        <v>396</v>
      </c>
      <c r="C86" s="154" t="s">
        <v>102</v>
      </c>
      <c r="D86" s="154">
        <v>0.2999</v>
      </c>
      <c r="E86" s="154">
        <v>239.57</v>
      </c>
      <c r="F86" s="155">
        <f t="shared" si="8"/>
        <v>71.84</v>
      </c>
    </row>
    <row r="87" spans="1:6" ht="43.5">
      <c r="A87" s="174" t="s">
        <v>397</v>
      </c>
      <c r="B87" s="154" t="s">
        <v>398</v>
      </c>
      <c r="C87" s="154" t="s">
        <v>327</v>
      </c>
      <c r="D87" s="154">
        <v>1.2252000000000001</v>
      </c>
      <c r="E87" s="154">
        <v>66.989999999999995</v>
      </c>
      <c r="F87" s="155">
        <f t="shared" si="8"/>
        <v>82.07</v>
      </c>
    </row>
    <row r="88" spans="1:6">
      <c r="A88" s="191"/>
      <c r="B88" s="158" t="s">
        <v>399</v>
      </c>
      <c r="C88" s="158"/>
      <c r="D88" s="158"/>
      <c r="E88" s="158"/>
      <c r="F88" s="159"/>
    </row>
    <row r="89" spans="1:6">
      <c r="A89" s="160" t="s">
        <v>331</v>
      </c>
      <c r="B89" s="161"/>
      <c r="C89" s="173" t="s">
        <v>142</v>
      </c>
      <c r="D89" s="161"/>
      <c r="E89" s="161"/>
      <c r="F89" s="162">
        <f>SUM(F83:F87)</f>
        <v>532.22</v>
      </c>
    </row>
    <row r="90" spans="1:6">
      <c r="A90" s="163" t="s">
        <v>136</v>
      </c>
      <c r="B90" s="164" t="s">
        <v>137</v>
      </c>
      <c r="C90" s="165"/>
      <c r="D90" s="165"/>
      <c r="E90" s="165"/>
      <c r="F90" s="166"/>
    </row>
    <row r="91" spans="1:6">
      <c r="A91" s="174" t="s">
        <v>391</v>
      </c>
      <c r="B91" s="154" t="s">
        <v>403</v>
      </c>
      <c r="C91" s="154" t="s">
        <v>29</v>
      </c>
      <c r="D91" s="154">
        <v>1</v>
      </c>
      <c r="E91" s="154">
        <f>COTAÇÕES!C31</f>
        <v>473.33</v>
      </c>
      <c r="F91" s="155">
        <f t="shared" ref="F91:F95" si="9">TRUNC(E91*D91,2)</f>
        <v>473.33</v>
      </c>
    </row>
    <row r="92" spans="1:6">
      <c r="A92" s="174" t="s">
        <v>369</v>
      </c>
      <c r="B92" s="154" t="s">
        <v>330</v>
      </c>
      <c r="C92" s="154" t="s">
        <v>169</v>
      </c>
      <c r="D92" s="154">
        <v>4.3620000000000001</v>
      </c>
      <c r="E92" s="154">
        <v>20.32</v>
      </c>
      <c r="F92" s="155">
        <f t="shared" si="9"/>
        <v>88.63</v>
      </c>
    </row>
    <row r="93" spans="1:6">
      <c r="A93" s="174" t="s">
        <v>356</v>
      </c>
      <c r="B93" s="154" t="s">
        <v>357</v>
      </c>
      <c r="C93" s="154" t="s">
        <v>169</v>
      </c>
      <c r="D93" s="154">
        <v>1.0905</v>
      </c>
      <c r="E93" s="154">
        <v>21.11</v>
      </c>
      <c r="F93" s="155">
        <f t="shared" si="9"/>
        <v>23.02</v>
      </c>
    </row>
    <row r="94" spans="1:6" ht="43.5">
      <c r="A94" s="174" t="s">
        <v>395</v>
      </c>
      <c r="B94" s="154" t="s">
        <v>396</v>
      </c>
      <c r="C94" s="154" t="s">
        <v>102</v>
      </c>
      <c r="D94" s="154">
        <v>0.2999</v>
      </c>
      <c r="E94" s="154">
        <v>239.57</v>
      </c>
      <c r="F94" s="155">
        <f t="shared" si="9"/>
        <v>71.84</v>
      </c>
    </row>
    <row r="95" spans="1:6" ht="43.5">
      <c r="A95" s="174" t="s">
        <v>397</v>
      </c>
      <c r="B95" s="154" t="s">
        <v>398</v>
      </c>
      <c r="C95" s="154" t="s">
        <v>327</v>
      </c>
      <c r="D95" s="154">
        <v>1.2252000000000001</v>
      </c>
      <c r="E95" s="154">
        <v>66.989999999999995</v>
      </c>
      <c r="F95" s="155">
        <f t="shared" si="9"/>
        <v>82.07</v>
      </c>
    </row>
    <row r="96" spans="1:6">
      <c r="A96" s="191"/>
      <c r="B96" s="158" t="s">
        <v>399</v>
      </c>
      <c r="C96" s="158"/>
      <c r="D96" s="158"/>
      <c r="E96" s="158"/>
      <c r="F96" s="159"/>
    </row>
    <row r="97" spans="1:6">
      <c r="A97" s="160" t="s">
        <v>331</v>
      </c>
      <c r="B97" s="161"/>
      <c r="C97" s="173" t="s">
        <v>142</v>
      </c>
      <c r="D97" s="161"/>
      <c r="E97" s="161"/>
      <c r="F97" s="162">
        <f>SUM(F91:F95)</f>
        <v>738.89</v>
      </c>
    </row>
    <row r="98" spans="1:6">
      <c r="A98" s="163" t="s">
        <v>138</v>
      </c>
      <c r="B98" s="164" t="s">
        <v>139</v>
      </c>
      <c r="C98" s="165"/>
      <c r="D98" s="165"/>
      <c r="E98" s="165"/>
      <c r="F98" s="166"/>
    </row>
    <row r="99" spans="1:6">
      <c r="A99" s="174" t="s">
        <v>391</v>
      </c>
      <c r="B99" s="154" t="s">
        <v>404</v>
      </c>
      <c r="C99" s="154" t="s">
        <v>29</v>
      </c>
      <c r="D99" s="154">
        <v>1</v>
      </c>
      <c r="E99" s="154">
        <f>COTAÇÕES!C36</f>
        <v>36.659999999999997</v>
      </c>
      <c r="F99" s="155">
        <f t="shared" ref="F99:F101" si="10">TRUNC(E99*D99,2)</f>
        <v>36.659999999999997</v>
      </c>
    </row>
    <row r="100" spans="1:6">
      <c r="A100" s="174" t="s">
        <v>369</v>
      </c>
      <c r="B100" s="154" t="s">
        <v>330</v>
      </c>
      <c r="C100" s="154" t="s">
        <v>169</v>
      </c>
      <c r="D100" s="154">
        <v>0.1018</v>
      </c>
      <c r="E100" s="154">
        <v>20.32</v>
      </c>
      <c r="F100" s="155">
        <f t="shared" si="10"/>
        <v>2.06</v>
      </c>
    </row>
    <row r="101" spans="1:6">
      <c r="A101" s="174" t="s">
        <v>356</v>
      </c>
      <c r="B101" s="154" t="s">
        <v>357</v>
      </c>
      <c r="C101" s="154" t="s">
        <v>169</v>
      </c>
      <c r="D101" s="154">
        <v>2.5499999999999998E-2</v>
      </c>
      <c r="E101" s="154">
        <v>21.11</v>
      </c>
      <c r="F101" s="155">
        <f t="shared" si="10"/>
        <v>0.53</v>
      </c>
    </row>
    <row r="102" spans="1:6">
      <c r="A102" s="191"/>
      <c r="B102" s="158" t="s">
        <v>405</v>
      </c>
      <c r="C102" s="158"/>
      <c r="D102" s="158"/>
      <c r="E102" s="158"/>
      <c r="F102" s="159"/>
    </row>
    <row r="103" spans="1:6">
      <c r="A103" s="160" t="s">
        <v>331</v>
      </c>
      <c r="B103" s="161"/>
      <c r="C103" s="173" t="s">
        <v>142</v>
      </c>
      <c r="D103" s="161"/>
      <c r="E103" s="161"/>
      <c r="F103" s="162">
        <f>SUM(F99:F101)</f>
        <v>39.25</v>
      </c>
    </row>
    <row r="104" spans="1:6">
      <c r="A104" s="163" t="s">
        <v>140</v>
      </c>
      <c r="B104" s="164" t="s">
        <v>141</v>
      </c>
      <c r="C104" s="165"/>
      <c r="D104" s="165"/>
      <c r="E104" s="165"/>
      <c r="F104" s="166"/>
    </row>
    <row r="105" spans="1:6">
      <c r="A105" s="174" t="s">
        <v>391</v>
      </c>
      <c r="B105" s="154" t="s">
        <v>406</v>
      </c>
      <c r="C105" s="154" t="s">
        <v>29</v>
      </c>
      <c r="D105" s="154">
        <v>25</v>
      </c>
      <c r="E105" s="154">
        <f>COTAÇÕES!C41</f>
        <v>11</v>
      </c>
      <c r="F105" s="155">
        <f t="shared" ref="F105:F107" si="11">TRUNC(E105*D105,2)</f>
        <v>275</v>
      </c>
    </row>
    <row r="106" spans="1:6">
      <c r="A106" s="174" t="s">
        <v>369</v>
      </c>
      <c r="B106" s="154" t="s">
        <v>330</v>
      </c>
      <c r="C106" s="154" t="s">
        <v>169</v>
      </c>
      <c r="D106" s="154">
        <v>0.21099999999999999</v>
      </c>
      <c r="E106" s="154">
        <v>20.32</v>
      </c>
      <c r="F106" s="155">
        <f t="shared" si="11"/>
        <v>4.28</v>
      </c>
    </row>
    <row r="107" spans="1:6">
      <c r="A107" s="174" t="s">
        <v>356</v>
      </c>
      <c r="B107" s="154" t="s">
        <v>357</v>
      </c>
      <c r="C107" s="154" t="s">
        <v>169</v>
      </c>
      <c r="D107" s="154">
        <v>5.28E-2</v>
      </c>
      <c r="E107" s="154">
        <v>21.11</v>
      </c>
      <c r="F107" s="155">
        <f t="shared" si="11"/>
        <v>1.1100000000000001</v>
      </c>
    </row>
    <row r="108" spans="1:6">
      <c r="A108" s="191"/>
      <c r="B108" s="158" t="s">
        <v>407</v>
      </c>
      <c r="C108" s="158"/>
      <c r="D108" s="158"/>
      <c r="E108" s="158"/>
      <c r="F108" s="159"/>
    </row>
    <row r="109" spans="1:6">
      <c r="A109" s="160" t="s">
        <v>331</v>
      </c>
      <c r="B109" s="161"/>
      <c r="C109" s="173" t="s">
        <v>142</v>
      </c>
      <c r="D109" s="161"/>
      <c r="E109" s="161"/>
      <c r="F109" s="162">
        <f>SUM(F105:F107)</f>
        <v>280.39</v>
      </c>
    </row>
    <row r="110" spans="1:6">
      <c r="A110" s="163" t="s">
        <v>143</v>
      </c>
      <c r="B110" s="164" t="s">
        <v>144</v>
      </c>
      <c r="C110" s="165"/>
      <c r="D110" s="165"/>
      <c r="E110" s="165"/>
      <c r="F110" s="166"/>
    </row>
    <row r="111" spans="1:6">
      <c r="A111" s="174" t="s">
        <v>391</v>
      </c>
      <c r="B111" s="154" t="s">
        <v>408</v>
      </c>
      <c r="C111" s="154" t="s">
        <v>29</v>
      </c>
      <c r="D111" s="154">
        <v>25</v>
      </c>
      <c r="E111" s="154">
        <f>COTAÇÕES!C46</f>
        <v>9.33</v>
      </c>
      <c r="F111" s="155">
        <f t="shared" ref="F111:F113" si="12">TRUNC(E111*D111,2)</f>
        <v>233.25</v>
      </c>
    </row>
    <row r="112" spans="1:6">
      <c r="A112" s="174" t="s">
        <v>369</v>
      </c>
      <c r="B112" s="154" t="s">
        <v>330</v>
      </c>
      <c r="C112" s="154" t="s">
        <v>169</v>
      </c>
      <c r="D112" s="154">
        <v>0.21099999999999999</v>
      </c>
      <c r="E112" s="154">
        <v>20.32</v>
      </c>
      <c r="F112" s="155">
        <f t="shared" si="12"/>
        <v>4.28</v>
      </c>
    </row>
    <row r="113" spans="1:6">
      <c r="A113" s="174" t="s">
        <v>356</v>
      </c>
      <c r="B113" s="154" t="s">
        <v>357</v>
      </c>
      <c r="C113" s="154" t="s">
        <v>169</v>
      </c>
      <c r="D113" s="154">
        <v>5.28E-2</v>
      </c>
      <c r="E113" s="154">
        <v>21.11</v>
      </c>
      <c r="F113" s="155">
        <f t="shared" si="12"/>
        <v>1.1100000000000001</v>
      </c>
    </row>
    <row r="114" spans="1:6">
      <c r="A114" s="191"/>
      <c r="B114" s="158" t="s">
        <v>407</v>
      </c>
      <c r="C114" s="158"/>
      <c r="D114" s="158"/>
      <c r="E114" s="158"/>
      <c r="F114" s="159"/>
    </row>
    <row r="115" spans="1:6">
      <c r="A115" s="160" t="s">
        <v>331</v>
      </c>
      <c r="B115" s="161"/>
      <c r="C115" s="173" t="s">
        <v>142</v>
      </c>
      <c r="D115" s="161"/>
      <c r="E115" s="161"/>
      <c r="F115" s="162">
        <f>SUM(F111:F113)</f>
        <v>238.64</v>
      </c>
    </row>
    <row r="116" spans="1:6" ht="30">
      <c r="A116" s="163" t="s">
        <v>97</v>
      </c>
      <c r="B116" s="164" t="s">
        <v>98</v>
      </c>
      <c r="C116" s="165"/>
      <c r="D116" s="165"/>
      <c r="E116" s="165"/>
      <c r="F116" s="166"/>
    </row>
    <row r="117" spans="1:6">
      <c r="A117" s="174" t="s">
        <v>409</v>
      </c>
      <c r="B117" s="154" t="s">
        <v>410</v>
      </c>
      <c r="C117" s="154" t="s">
        <v>114</v>
      </c>
      <c r="D117" s="192">
        <v>9</v>
      </c>
      <c r="E117" s="193">
        <v>38.61</v>
      </c>
      <c r="F117" s="155">
        <f t="shared" ref="F117:F119" si="13">TRUNC(E117*D117,2)</f>
        <v>347.49</v>
      </c>
    </row>
    <row r="118" spans="1:6" ht="29.25">
      <c r="A118" s="174" t="s">
        <v>123</v>
      </c>
      <c r="B118" s="154" t="s">
        <v>411</v>
      </c>
      <c r="C118" s="154" t="s">
        <v>29</v>
      </c>
      <c r="D118" s="192">
        <v>2</v>
      </c>
      <c r="E118" s="193">
        <v>268.67</v>
      </c>
      <c r="F118" s="155">
        <f t="shared" si="13"/>
        <v>537.34</v>
      </c>
    </row>
    <row r="119" spans="1:6" ht="43.5">
      <c r="A119" s="174" t="s">
        <v>100</v>
      </c>
      <c r="B119" s="154" t="s">
        <v>412</v>
      </c>
      <c r="C119" s="154" t="s">
        <v>102</v>
      </c>
      <c r="D119" s="192">
        <v>0.111</v>
      </c>
      <c r="E119" s="193">
        <v>281.88</v>
      </c>
      <c r="F119" s="155">
        <f t="shared" si="13"/>
        <v>31.28</v>
      </c>
    </row>
    <row r="120" spans="1:6" ht="29.25">
      <c r="A120" s="174" t="s">
        <v>413</v>
      </c>
      <c r="B120" s="154" t="s">
        <v>414</v>
      </c>
      <c r="C120" s="154" t="s">
        <v>29</v>
      </c>
      <c r="D120" s="192">
        <v>1</v>
      </c>
      <c r="E120" s="193">
        <v>1596.78</v>
      </c>
      <c r="F120" s="155">
        <f t="shared" ref="F120:F124" si="14">TRUNC(E120*D120,2)</f>
        <v>1596.78</v>
      </c>
    </row>
    <row r="121" spans="1:6" ht="29.25">
      <c r="A121" s="174" t="s">
        <v>415</v>
      </c>
      <c r="B121" s="154" t="s">
        <v>416</v>
      </c>
      <c r="C121" s="154" t="s">
        <v>29</v>
      </c>
      <c r="D121" s="192">
        <v>4</v>
      </c>
      <c r="E121" s="193">
        <v>70.12</v>
      </c>
      <c r="F121" s="155">
        <f t="shared" si="14"/>
        <v>280.48</v>
      </c>
    </row>
    <row r="122" spans="1:6" ht="29.25">
      <c r="A122" s="174" t="s">
        <v>417</v>
      </c>
      <c r="B122" s="154" t="s">
        <v>418</v>
      </c>
      <c r="C122" s="154" t="s">
        <v>29</v>
      </c>
      <c r="D122" s="192">
        <v>4</v>
      </c>
      <c r="E122" s="193">
        <v>14.56</v>
      </c>
      <c r="F122" s="155">
        <f t="shared" si="14"/>
        <v>58.24</v>
      </c>
    </row>
    <row r="123" spans="1:6">
      <c r="A123" s="174" t="s">
        <v>419</v>
      </c>
      <c r="B123" s="154" t="s">
        <v>420</v>
      </c>
      <c r="C123" s="154" t="s">
        <v>169</v>
      </c>
      <c r="D123" s="192">
        <v>1.413</v>
      </c>
      <c r="E123" s="193" t="s">
        <v>421</v>
      </c>
      <c r="F123" s="155">
        <f t="shared" si="14"/>
        <v>31.02</v>
      </c>
    </row>
    <row r="124" spans="1:6">
      <c r="A124" s="174" t="s">
        <v>422</v>
      </c>
      <c r="B124" s="154" t="s">
        <v>423</v>
      </c>
      <c r="C124" s="154" t="s">
        <v>169</v>
      </c>
      <c r="D124" s="192">
        <v>4.593</v>
      </c>
      <c r="E124" s="193" t="s">
        <v>424</v>
      </c>
      <c r="F124" s="155">
        <f t="shared" si="14"/>
        <v>122.54</v>
      </c>
    </row>
    <row r="125" spans="1:6">
      <c r="A125" s="191"/>
      <c r="B125" s="158"/>
      <c r="C125" s="154"/>
      <c r="D125" s="192"/>
      <c r="E125" s="192"/>
      <c r="F125" s="159"/>
    </row>
    <row r="126" spans="1:6">
      <c r="A126" s="160" t="s">
        <v>331</v>
      </c>
      <c r="B126" s="161"/>
      <c r="C126" s="173" t="s">
        <v>142</v>
      </c>
      <c r="D126" s="161"/>
      <c r="E126" s="161"/>
      <c r="F126" s="162">
        <f>SUM(F117:F124)</f>
        <v>3005.17</v>
      </c>
    </row>
    <row r="127" spans="1:6" ht="30">
      <c r="A127" s="163" t="s">
        <v>94</v>
      </c>
      <c r="B127" s="164" t="s">
        <v>425</v>
      </c>
      <c r="C127" s="165"/>
      <c r="D127" s="192"/>
      <c r="E127" s="165"/>
      <c r="F127" s="166"/>
    </row>
    <row r="128" spans="1:6" ht="29.25">
      <c r="A128" s="174">
        <v>41197</v>
      </c>
      <c r="B128" s="154" t="s">
        <v>426</v>
      </c>
      <c r="C128" s="154" t="s">
        <v>427</v>
      </c>
      <c r="D128" s="192">
        <v>1</v>
      </c>
      <c r="E128" s="193">
        <v>1190.8900000000001</v>
      </c>
      <c r="F128" s="155">
        <f t="shared" ref="F128:F140" si="15">TRUNC(E128*D128,2)</f>
        <v>1190.8900000000001</v>
      </c>
    </row>
    <row r="129" spans="1:6" ht="43.5">
      <c r="A129" s="174" t="s">
        <v>100</v>
      </c>
      <c r="B129" s="154" t="s">
        <v>412</v>
      </c>
      <c r="C129" s="154" t="s">
        <v>102</v>
      </c>
      <c r="D129" s="192">
        <v>0.111</v>
      </c>
      <c r="E129" s="192" t="s">
        <v>428</v>
      </c>
      <c r="F129" s="155">
        <f t="shared" si="15"/>
        <v>30.79</v>
      </c>
    </row>
    <row r="130" spans="1:6" ht="43.5">
      <c r="A130" s="174" t="s">
        <v>429</v>
      </c>
      <c r="B130" s="154" t="s">
        <v>430</v>
      </c>
      <c r="C130" s="154" t="s">
        <v>29</v>
      </c>
      <c r="D130" s="192">
        <v>1</v>
      </c>
      <c r="E130" s="193">
        <v>328.33</v>
      </c>
      <c r="F130" s="155">
        <f t="shared" si="15"/>
        <v>328.33</v>
      </c>
    </row>
    <row r="131" spans="1:6" ht="43.5">
      <c r="A131" s="174" t="s">
        <v>431</v>
      </c>
      <c r="B131" s="154" t="s">
        <v>432</v>
      </c>
      <c r="C131" s="154" t="s">
        <v>427</v>
      </c>
      <c r="D131" s="192">
        <v>4</v>
      </c>
      <c r="E131" s="193">
        <v>280.92</v>
      </c>
      <c r="F131" s="155">
        <f t="shared" si="15"/>
        <v>1123.68</v>
      </c>
    </row>
    <row r="132" spans="1:6">
      <c r="A132" s="174">
        <v>2674</v>
      </c>
      <c r="B132" s="154" t="s">
        <v>433</v>
      </c>
      <c r="C132" s="154" t="s">
        <v>114</v>
      </c>
      <c r="D132" s="192">
        <v>8</v>
      </c>
      <c r="E132" s="193">
        <v>4.74</v>
      </c>
      <c r="F132" s="155">
        <f t="shared" si="15"/>
        <v>37.92</v>
      </c>
    </row>
    <row r="133" spans="1:6">
      <c r="A133" s="174">
        <v>1891</v>
      </c>
      <c r="B133" s="154" t="s">
        <v>434</v>
      </c>
      <c r="C133" s="154" t="s">
        <v>29</v>
      </c>
      <c r="D133" s="192">
        <v>2</v>
      </c>
      <c r="E133" s="193">
        <v>1.38</v>
      </c>
      <c r="F133" s="155">
        <f t="shared" si="15"/>
        <v>2.76</v>
      </c>
    </row>
    <row r="134" spans="1:6" ht="29.25">
      <c r="A134" s="174">
        <v>400</v>
      </c>
      <c r="B134" s="154" t="s">
        <v>435</v>
      </c>
      <c r="C134" s="154" t="s">
        <v>29</v>
      </c>
      <c r="D134" s="192">
        <v>6</v>
      </c>
      <c r="E134" s="193">
        <v>2.0499999999999998</v>
      </c>
      <c r="F134" s="155">
        <f t="shared" si="15"/>
        <v>12.3</v>
      </c>
    </row>
    <row r="135" spans="1:6">
      <c r="A135" s="174">
        <v>39272</v>
      </c>
      <c r="B135" s="154" t="s">
        <v>436</v>
      </c>
      <c r="C135" s="154" t="s">
        <v>29</v>
      </c>
      <c r="D135" s="192">
        <v>2</v>
      </c>
      <c r="E135" s="193">
        <v>2.99</v>
      </c>
      <c r="F135" s="155">
        <f t="shared" si="15"/>
        <v>5.98</v>
      </c>
    </row>
    <row r="136" spans="1:6" ht="29.25">
      <c r="A136" s="174" t="s">
        <v>437</v>
      </c>
      <c r="B136" s="154" t="s">
        <v>438</v>
      </c>
      <c r="C136" s="154" t="s">
        <v>29</v>
      </c>
      <c r="D136" s="192">
        <v>4</v>
      </c>
      <c r="E136" s="193">
        <v>223.75</v>
      </c>
      <c r="F136" s="155">
        <f t="shared" si="15"/>
        <v>895</v>
      </c>
    </row>
    <row r="137" spans="1:6" ht="29.25">
      <c r="A137" s="174" t="s">
        <v>415</v>
      </c>
      <c r="B137" s="154" t="s">
        <v>416</v>
      </c>
      <c r="C137" s="154" t="s">
        <v>29</v>
      </c>
      <c r="D137" s="192">
        <v>4</v>
      </c>
      <c r="E137" s="193">
        <v>70.12</v>
      </c>
      <c r="F137" s="155">
        <f t="shared" si="15"/>
        <v>280.48</v>
      </c>
    </row>
    <row r="138" spans="1:6" ht="29.25">
      <c r="A138" s="174" t="s">
        <v>417</v>
      </c>
      <c r="B138" s="154" t="s">
        <v>418</v>
      </c>
      <c r="C138" s="154" t="s">
        <v>29</v>
      </c>
      <c r="D138" s="192">
        <v>4</v>
      </c>
      <c r="E138" s="193">
        <v>14.56</v>
      </c>
      <c r="F138" s="155">
        <f t="shared" si="15"/>
        <v>58.24</v>
      </c>
    </row>
    <row r="139" spans="1:6">
      <c r="A139" s="174" t="s">
        <v>419</v>
      </c>
      <c r="B139" s="154" t="s">
        <v>420</v>
      </c>
      <c r="C139" s="154" t="s">
        <v>169</v>
      </c>
      <c r="D139" s="192">
        <v>1.413</v>
      </c>
      <c r="E139" s="192" t="s">
        <v>421</v>
      </c>
      <c r="F139" s="155">
        <f t="shared" si="15"/>
        <v>31.02</v>
      </c>
    </row>
    <row r="140" spans="1:6">
      <c r="A140" s="174" t="s">
        <v>422</v>
      </c>
      <c r="B140" s="154" t="s">
        <v>423</v>
      </c>
      <c r="C140" s="154" t="s">
        <v>169</v>
      </c>
      <c r="D140" s="192">
        <v>0.41649999999999998</v>
      </c>
      <c r="E140" s="193">
        <v>26.68</v>
      </c>
      <c r="F140" s="155">
        <f t="shared" si="15"/>
        <v>11.11</v>
      </c>
    </row>
    <row r="141" spans="1:6">
      <c r="A141" s="160" t="s">
        <v>331</v>
      </c>
      <c r="B141" s="161"/>
      <c r="C141" s="173" t="s">
        <v>439</v>
      </c>
      <c r="D141" s="161"/>
      <c r="E141" s="161"/>
      <c r="F141" s="162">
        <f>SUM(F128:F140)</f>
        <v>4008.5</v>
      </c>
    </row>
    <row r="142" spans="1:6" ht="30">
      <c r="A142" s="163" t="s">
        <v>440</v>
      </c>
      <c r="B142" s="164" t="s">
        <v>441</v>
      </c>
      <c r="C142" s="165"/>
      <c r="D142" s="165"/>
      <c r="E142" s="165"/>
      <c r="F142" s="166"/>
    </row>
    <row r="143" spans="1:6">
      <c r="A143" s="152">
        <v>88315</v>
      </c>
      <c r="B143" s="154" t="s">
        <v>342</v>
      </c>
      <c r="C143" s="167" t="s">
        <v>36</v>
      </c>
      <c r="D143" s="194">
        <v>7</v>
      </c>
      <c r="E143" s="154">
        <v>25.4</v>
      </c>
      <c r="F143" s="155">
        <f t="shared" ref="F143:F151" si="16">TRUNC(E143*D143,2)</f>
        <v>177.8</v>
      </c>
    </row>
    <row r="144" spans="1:6">
      <c r="A144" s="152">
        <v>88316</v>
      </c>
      <c r="B144" s="154" t="s">
        <v>330</v>
      </c>
      <c r="C144" s="167" t="s">
        <v>36</v>
      </c>
      <c r="D144" s="194">
        <v>11.5</v>
      </c>
      <c r="E144" s="154">
        <v>20.32</v>
      </c>
      <c r="F144" s="155">
        <f t="shared" si="16"/>
        <v>233.68</v>
      </c>
    </row>
    <row r="145" spans="1:6">
      <c r="A145" s="152">
        <v>88317</v>
      </c>
      <c r="B145" s="154" t="s">
        <v>168</v>
      </c>
      <c r="C145" s="167" t="s">
        <v>36</v>
      </c>
      <c r="D145" s="194">
        <v>4.5</v>
      </c>
      <c r="E145" s="154">
        <v>26.36</v>
      </c>
      <c r="F145" s="155">
        <f t="shared" si="16"/>
        <v>118.62</v>
      </c>
    </row>
    <row r="146" spans="1:6" ht="29.25">
      <c r="A146" s="152">
        <v>98764</v>
      </c>
      <c r="B146" s="154" t="s">
        <v>442</v>
      </c>
      <c r="C146" s="167" t="s">
        <v>443</v>
      </c>
      <c r="D146" s="194">
        <v>3.82</v>
      </c>
      <c r="E146" s="154">
        <v>4.87</v>
      </c>
      <c r="F146" s="155">
        <f t="shared" si="16"/>
        <v>18.600000000000001</v>
      </c>
    </row>
    <row r="147" spans="1:6" ht="29.25">
      <c r="A147" s="152">
        <v>98765</v>
      </c>
      <c r="B147" s="154" t="s">
        <v>444</v>
      </c>
      <c r="C147" s="167" t="s">
        <v>445</v>
      </c>
      <c r="D147" s="194">
        <v>0.67</v>
      </c>
      <c r="E147" s="154">
        <v>0.09</v>
      </c>
      <c r="F147" s="155">
        <f t="shared" si="16"/>
        <v>0.06</v>
      </c>
    </row>
    <row r="148" spans="1:6" ht="29.25">
      <c r="A148" s="152">
        <v>7167</v>
      </c>
      <c r="B148" s="154" t="s">
        <v>446</v>
      </c>
      <c r="C148" s="167" t="s">
        <v>142</v>
      </c>
      <c r="D148" s="194">
        <v>2.2000000000000002</v>
      </c>
      <c r="E148" s="154">
        <v>24.88</v>
      </c>
      <c r="F148" s="155">
        <f t="shared" si="16"/>
        <v>54.73</v>
      </c>
    </row>
    <row r="149" spans="1:6" ht="29.25">
      <c r="A149" s="152">
        <v>7697</v>
      </c>
      <c r="B149" s="154" t="s">
        <v>447</v>
      </c>
      <c r="C149" s="167" t="s">
        <v>109</v>
      </c>
      <c r="D149" s="194">
        <v>1.4318</v>
      </c>
      <c r="E149" s="154">
        <v>51.51</v>
      </c>
      <c r="F149" s="155">
        <f t="shared" si="16"/>
        <v>73.75</v>
      </c>
    </row>
    <row r="150" spans="1:6">
      <c r="A150" s="152">
        <v>10997</v>
      </c>
      <c r="B150" s="154" t="s">
        <v>338</v>
      </c>
      <c r="C150" s="167" t="s">
        <v>448</v>
      </c>
      <c r="D150" s="194">
        <v>3.37</v>
      </c>
      <c r="E150" s="154">
        <v>35.79</v>
      </c>
      <c r="F150" s="155">
        <f t="shared" si="16"/>
        <v>120.61</v>
      </c>
    </row>
    <row r="151" spans="1:6" ht="29.25">
      <c r="A151" s="152">
        <v>21010</v>
      </c>
      <c r="B151" s="154" t="s">
        <v>449</v>
      </c>
      <c r="C151" s="167" t="s">
        <v>109</v>
      </c>
      <c r="D151" s="194">
        <v>6.2</v>
      </c>
      <c r="E151" s="154">
        <v>31.95</v>
      </c>
      <c r="F151" s="155">
        <f t="shared" si="16"/>
        <v>198.09</v>
      </c>
    </row>
    <row r="152" spans="1:6">
      <c r="A152" s="160" t="s">
        <v>331</v>
      </c>
      <c r="B152" s="161"/>
      <c r="C152" s="173" t="s">
        <v>29</v>
      </c>
      <c r="D152" s="161"/>
      <c r="E152" s="161"/>
      <c r="F152" s="162">
        <f>SUM(F143:F151)</f>
        <v>995.94</v>
      </c>
    </row>
    <row r="153" spans="1:6" ht="18" customHeight="1">
      <c r="A153" s="163" t="s">
        <v>145</v>
      </c>
      <c r="B153" s="164" t="s">
        <v>146</v>
      </c>
      <c r="C153" s="165"/>
      <c r="D153" s="165"/>
      <c r="E153" s="165"/>
      <c r="F153" s="166"/>
    </row>
    <row r="154" spans="1:6">
      <c r="A154" s="152" t="s">
        <v>391</v>
      </c>
      <c r="B154" s="154" t="s">
        <v>450</v>
      </c>
      <c r="C154" s="167" t="s">
        <v>29</v>
      </c>
      <c r="D154" s="195">
        <v>1</v>
      </c>
      <c r="E154" s="194">
        <f>COTAÇÕES!C51</f>
        <v>190</v>
      </c>
      <c r="F154" s="155">
        <f t="shared" ref="F154:F156" si="17">TRUNC(E154*D154,2)</f>
        <v>190</v>
      </c>
    </row>
    <row r="155" spans="1:6">
      <c r="A155" s="152" t="s">
        <v>369</v>
      </c>
      <c r="B155" s="154" t="s">
        <v>330</v>
      </c>
      <c r="C155" s="167" t="s">
        <v>169</v>
      </c>
      <c r="D155" s="154">
        <v>0.72719999999999996</v>
      </c>
      <c r="E155" s="154">
        <v>20.32</v>
      </c>
      <c r="F155" s="155">
        <f t="shared" si="17"/>
        <v>14.77</v>
      </c>
    </row>
    <row r="156" spans="1:6">
      <c r="A156" s="152" t="s">
        <v>356</v>
      </c>
      <c r="B156" s="154" t="s">
        <v>357</v>
      </c>
      <c r="C156" s="167" t="s">
        <v>169</v>
      </c>
      <c r="D156" s="154">
        <v>0.18179999999999999</v>
      </c>
      <c r="E156" s="154">
        <v>21.11</v>
      </c>
      <c r="F156" s="155">
        <f t="shared" si="17"/>
        <v>3.83</v>
      </c>
    </row>
    <row r="157" spans="1:6">
      <c r="A157" s="156"/>
      <c r="B157" s="158" t="s">
        <v>393</v>
      </c>
      <c r="C157" s="169"/>
      <c r="D157" s="158"/>
      <c r="E157" s="158"/>
      <c r="F157" s="159"/>
    </row>
    <row r="158" spans="1:6">
      <c r="A158" s="160" t="s">
        <v>331</v>
      </c>
      <c r="B158" s="161"/>
      <c r="C158" s="173" t="s">
        <v>142</v>
      </c>
      <c r="D158" s="161"/>
      <c r="E158" s="161"/>
      <c r="F158" s="162">
        <f>SUM(F154:F156)</f>
        <v>208.6</v>
      </c>
    </row>
    <row r="159" spans="1:6" ht="30">
      <c r="A159" s="163" t="s">
        <v>451</v>
      </c>
      <c r="B159" s="164" t="s">
        <v>452</v>
      </c>
      <c r="C159" s="165"/>
      <c r="D159" s="165"/>
      <c r="E159" s="165"/>
      <c r="F159" s="166"/>
    </row>
    <row r="160" spans="1:6" ht="29.25">
      <c r="A160" s="152" t="s">
        <v>453</v>
      </c>
      <c r="B160" s="154" t="s">
        <v>454</v>
      </c>
      <c r="C160" s="165" t="s">
        <v>26</v>
      </c>
      <c r="D160" s="196">
        <v>18</v>
      </c>
      <c r="E160" s="196">
        <v>112.8</v>
      </c>
      <c r="F160" s="155">
        <f t="shared" ref="F160:F168" si="18">TRUNC(E160*D160,2)</f>
        <v>2030.4</v>
      </c>
    </row>
    <row r="161" spans="1:6">
      <c r="A161" s="152" t="s">
        <v>455</v>
      </c>
      <c r="B161" s="154" t="s">
        <v>456</v>
      </c>
      <c r="C161" s="165" t="s">
        <v>44</v>
      </c>
      <c r="D161" s="196">
        <v>2.25</v>
      </c>
      <c r="E161" s="165">
        <v>80.22</v>
      </c>
      <c r="F161" s="155">
        <f t="shared" si="18"/>
        <v>180.49</v>
      </c>
    </row>
    <row r="162" spans="1:6" ht="29.25">
      <c r="A162" s="152" t="s">
        <v>457</v>
      </c>
      <c r="B162" s="154" t="s">
        <v>458</v>
      </c>
      <c r="C162" s="197" t="s">
        <v>29</v>
      </c>
      <c r="D162" s="196">
        <v>1</v>
      </c>
      <c r="E162" s="165">
        <v>470.95</v>
      </c>
      <c r="F162" s="155">
        <f t="shared" si="18"/>
        <v>470.95</v>
      </c>
    </row>
    <row r="163" spans="1:6" ht="29.25">
      <c r="A163" s="152" t="s">
        <v>459</v>
      </c>
      <c r="B163" s="154" t="s">
        <v>460</v>
      </c>
      <c r="C163" s="197" t="s">
        <v>29</v>
      </c>
      <c r="D163" s="196">
        <v>1</v>
      </c>
      <c r="E163" s="165">
        <v>25.49</v>
      </c>
      <c r="F163" s="155">
        <f t="shared" si="18"/>
        <v>25.49</v>
      </c>
    </row>
    <row r="164" spans="1:6" ht="29.25">
      <c r="A164" s="152" t="s">
        <v>461</v>
      </c>
      <c r="B164" s="154" t="s">
        <v>462</v>
      </c>
      <c r="C164" s="165" t="s">
        <v>114</v>
      </c>
      <c r="D164" s="196">
        <v>3</v>
      </c>
      <c r="E164" s="165">
        <v>34.04</v>
      </c>
      <c r="F164" s="166">
        <f t="shared" si="18"/>
        <v>102.12</v>
      </c>
    </row>
    <row r="165" spans="1:6" ht="28.5" customHeight="1">
      <c r="A165" s="152" t="s">
        <v>463</v>
      </c>
      <c r="B165" s="165" t="s">
        <v>464</v>
      </c>
      <c r="C165" s="165" t="s">
        <v>122</v>
      </c>
      <c r="D165" s="196">
        <v>0.5</v>
      </c>
      <c r="E165" s="165">
        <v>88.26</v>
      </c>
      <c r="F165" s="166">
        <f t="shared" si="18"/>
        <v>44.13</v>
      </c>
    </row>
    <row r="166" spans="1:6" ht="29.25">
      <c r="A166" s="152" t="s">
        <v>465</v>
      </c>
      <c r="B166" s="154" t="s">
        <v>466</v>
      </c>
      <c r="C166" t="s">
        <v>114</v>
      </c>
      <c r="D166" s="196">
        <v>6</v>
      </c>
      <c r="E166" s="165">
        <v>24.33</v>
      </c>
      <c r="F166" s="166">
        <f t="shared" si="18"/>
        <v>145.97999999999999</v>
      </c>
    </row>
    <row r="167" spans="1:6" ht="43.5">
      <c r="A167" s="152" t="s">
        <v>467</v>
      </c>
      <c r="B167" s="154" t="s">
        <v>468</v>
      </c>
      <c r="C167" s="165" t="s">
        <v>50</v>
      </c>
      <c r="D167" s="196">
        <v>0.13</v>
      </c>
      <c r="E167" s="165">
        <v>829.29</v>
      </c>
      <c r="F167" s="166">
        <f t="shared" si="18"/>
        <v>107.8</v>
      </c>
    </row>
    <row r="168" spans="1:6" ht="29.25">
      <c r="A168" s="152" t="s">
        <v>469</v>
      </c>
      <c r="B168" s="165" t="s">
        <v>470</v>
      </c>
      <c r="C168" s="165" t="s">
        <v>29</v>
      </c>
      <c r="D168" s="196">
        <v>1</v>
      </c>
      <c r="E168" s="165">
        <v>722.32</v>
      </c>
      <c r="F168" s="166">
        <f t="shared" si="18"/>
        <v>722.32</v>
      </c>
    </row>
    <row r="169" spans="1:6">
      <c r="A169" s="160" t="s">
        <v>331</v>
      </c>
      <c r="B169" s="161"/>
      <c r="C169" s="173" t="s">
        <v>142</v>
      </c>
      <c r="D169" s="161"/>
      <c r="E169" s="161"/>
      <c r="F169" s="162">
        <f>SUM(F160:F168)</f>
        <v>3829.68</v>
      </c>
    </row>
    <row r="170" spans="1:6">
      <c r="A170" s="163" t="s">
        <v>27</v>
      </c>
      <c r="B170" s="164" t="s">
        <v>28</v>
      </c>
      <c r="C170" s="165"/>
      <c r="D170" s="165"/>
      <c r="E170" s="165"/>
      <c r="F170" s="166"/>
    </row>
    <row r="171" spans="1:6" ht="29.25">
      <c r="A171" s="152" t="s">
        <v>453</v>
      </c>
      <c r="B171" s="154" t="s">
        <v>454</v>
      </c>
      <c r="C171" s="165" t="s">
        <v>26</v>
      </c>
      <c r="D171" s="198">
        <v>32.200000000000003</v>
      </c>
      <c r="E171" s="165">
        <v>112.8</v>
      </c>
      <c r="F171" s="155">
        <f t="shared" ref="F171:F174" si="19">TRUNC(E171*D171,2)</f>
        <v>3632.16</v>
      </c>
    </row>
    <row r="172" spans="1:6">
      <c r="A172" s="152" t="s">
        <v>455</v>
      </c>
      <c r="B172" s="154" t="s">
        <v>456</v>
      </c>
      <c r="C172" s="165" t="s">
        <v>44</v>
      </c>
      <c r="D172" s="198">
        <v>10</v>
      </c>
      <c r="E172" s="165">
        <v>80.22</v>
      </c>
      <c r="F172" s="155">
        <f t="shared" si="19"/>
        <v>802.2</v>
      </c>
    </row>
    <row r="173" spans="1:6" ht="43.5">
      <c r="A173" s="152" t="s">
        <v>471</v>
      </c>
      <c r="B173" s="154" t="s">
        <v>472</v>
      </c>
      <c r="C173" s="165" t="s">
        <v>44</v>
      </c>
      <c r="D173" s="198">
        <v>15.6</v>
      </c>
      <c r="E173" s="165">
        <v>20.93</v>
      </c>
      <c r="F173" s="155">
        <f t="shared" si="19"/>
        <v>326.5</v>
      </c>
    </row>
    <row r="174" spans="1:6" ht="48" customHeight="1">
      <c r="A174" s="152" t="s">
        <v>473</v>
      </c>
      <c r="B174" s="154" t="s">
        <v>474</v>
      </c>
      <c r="C174" s="165" t="s">
        <v>26</v>
      </c>
      <c r="D174" s="198">
        <v>15.6</v>
      </c>
      <c r="E174" s="165">
        <v>47.94</v>
      </c>
      <c r="F174" s="155">
        <f t="shared" si="19"/>
        <v>747.86</v>
      </c>
    </row>
    <row r="175" spans="1:6">
      <c r="A175" s="160" t="s">
        <v>331</v>
      </c>
      <c r="B175" s="161"/>
      <c r="C175" s="173" t="s">
        <v>142</v>
      </c>
      <c r="D175" s="161"/>
      <c r="E175" s="161"/>
      <c r="F175" s="162">
        <f>SUM(F171:F174)</f>
        <v>5508.72</v>
      </c>
    </row>
    <row r="176" spans="1:6">
      <c r="A176" s="163" t="s">
        <v>475</v>
      </c>
      <c r="B176" s="164" t="s">
        <v>476</v>
      </c>
      <c r="C176" s="165"/>
      <c r="D176" s="165"/>
      <c r="E176" s="165"/>
      <c r="F176" s="166"/>
    </row>
    <row r="177" spans="1:6">
      <c r="A177" s="174" t="s">
        <v>391</v>
      </c>
      <c r="B177" s="154" t="s">
        <v>404</v>
      </c>
      <c r="C177" s="154" t="s">
        <v>29</v>
      </c>
      <c r="D177" s="154">
        <v>1</v>
      </c>
      <c r="E177" s="195">
        <v>51.66</v>
      </c>
      <c r="F177" s="155">
        <f t="shared" ref="F177:F179" si="20">TRUNC(E177*D177,2)</f>
        <v>51.66</v>
      </c>
    </row>
    <row r="178" spans="1:6">
      <c r="A178" s="174" t="s">
        <v>369</v>
      </c>
      <c r="B178" s="154" t="s">
        <v>330</v>
      </c>
      <c r="C178" s="154" t="s">
        <v>169</v>
      </c>
      <c r="D178" s="154">
        <v>0.1018</v>
      </c>
      <c r="E178" s="154">
        <v>20.32</v>
      </c>
      <c r="F178" s="155">
        <f t="shared" si="20"/>
        <v>2.06</v>
      </c>
    </row>
    <row r="179" spans="1:6">
      <c r="A179" s="174" t="s">
        <v>356</v>
      </c>
      <c r="B179" s="154" t="s">
        <v>357</v>
      </c>
      <c r="C179" s="154" t="s">
        <v>169</v>
      </c>
      <c r="D179" s="154">
        <v>2.5499999999999998E-2</v>
      </c>
      <c r="E179" s="154">
        <v>21.11</v>
      </c>
      <c r="F179" s="155">
        <f t="shared" si="20"/>
        <v>0.53</v>
      </c>
    </row>
    <row r="180" spans="1:6">
      <c r="A180" s="191"/>
      <c r="B180" s="158" t="s">
        <v>405</v>
      </c>
      <c r="C180" s="158"/>
      <c r="D180" s="158"/>
      <c r="E180" s="158"/>
      <c r="F180" s="159"/>
    </row>
    <row r="181" spans="1:6">
      <c r="A181" s="160" t="s">
        <v>331</v>
      </c>
      <c r="B181" s="161"/>
      <c r="C181" s="173" t="s">
        <v>142</v>
      </c>
      <c r="D181" s="161"/>
      <c r="E181" s="161"/>
      <c r="F181" s="162">
        <f>SUM(F177:F179)</f>
        <v>54.25</v>
      </c>
    </row>
    <row r="182" spans="1:6">
      <c r="A182" s="163" t="s">
        <v>477</v>
      </c>
      <c r="B182" s="164" t="s">
        <v>478</v>
      </c>
      <c r="C182" s="165"/>
      <c r="D182" s="165"/>
      <c r="E182" s="165"/>
      <c r="F182" s="166"/>
    </row>
    <row r="183" spans="1:6">
      <c r="A183" s="174" t="s">
        <v>391</v>
      </c>
      <c r="B183" s="154" t="s">
        <v>403</v>
      </c>
      <c r="C183" s="154" t="s">
        <v>29</v>
      </c>
      <c r="D183" s="154">
        <v>1</v>
      </c>
      <c r="E183" s="154">
        <v>293.33</v>
      </c>
      <c r="F183" s="155">
        <f t="shared" ref="F183:F187" si="21">TRUNC(E183*D183,2)</f>
        <v>293.33</v>
      </c>
    </row>
    <row r="184" spans="1:6">
      <c r="A184" s="174" t="s">
        <v>369</v>
      </c>
      <c r="B184" s="154" t="s">
        <v>330</v>
      </c>
      <c r="C184" s="154" t="s">
        <v>169</v>
      </c>
      <c r="D184" s="154">
        <v>4.3620000000000001</v>
      </c>
      <c r="E184" s="154">
        <v>20.32</v>
      </c>
      <c r="F184" s="155">
        <f t="shared" si="21"/>
        <v>88.63</v>
      </c>
    </row>
    <row r="185" spans="1:6">
      <c r="A185" s="174" t="s">
        <v>356</v>
      </c>
      <c r="B185" s="154" t="s">
        <v>357</v>
      </c>
      <c r="C185" s="154" t="s">
        <v>169</v>
      </c>
      <c r="D185" s="154">
        <v>1.0905</v>
      </c>
      <c r="E185" s="154">
        <v>21.11</v>
      </c>
      <c r="F185" s="155">
        <f t="shared" si="21"/>
        <v>23.02</v>
      </c>
    </row>
    <row r="186" spans="1:6" ht="43.5">
      <c r="A186" s="174" t="s">
        <v>395</v>
      </c>
      <c r="B186" s="154" t="s">
        <v>396</v>
      </c>
      <c r="C186" s="154" t="s">
        <v>102</v>
      </c>
      <c r="D186" s="154">
        <v>0.2999</v>
      </c>
      <c r="E186" s="154">
        <v>239.57</v>
      </c>
      <c r="F186" s="155">
        <f t="shared" si="21"/>
        <v>71.84</v>
      </c>
    </row>
    <row r="187" spans="1:6" ht="43.5">
      <c r="A187" s="174" t="s">
        <v>397</v>
      </c>
      <c r="B187" s="154" t="s">
        <v>398</v>
      </c>
      <c r="C187" s="154" t="s">
        <v>327</v>
      </c>
      <c r="D187" s="154">
        <v>1.2252000000000001</v>
      </c>
      <c r="E187" s="154">
        <v>66.989999999999995</v>
      </c>
      <c r="F187" s="155">
        <f t="shared" si="21"/>
        <v>82.07</v>
      </c>
    </row>
    <row r="188" spans="1:6">
      <c r="A188" s="160" t="s">
        <v>331</v>
      </c>
      <c r="B188" s="161"/>
      <c r="C188" s="173" t="s">
        <v>142</v>
      </c>
      <c r="D188" s="161"/>
      <c r="E188" s="161"/>
      <c r="F188" s="162">
        <f>SUM(F183:F187)</f>
        <v>558.89</v>
      </c>
    </row>
    <row r="189" spans="1:6">
      <c r="A189" s="163" t="s">
        <v>479</v>
      </c>
      <c r="B189" s="164" t="s">
        <v>480</v>
      </c>
      <c r="C189" s="165"/>
      <c r="D189" s="165"/>
      <c r="E189" s="165"/>
      <c r="F189" s="166"/>
    </row>
    <row r="190" spans="1:6">
      <c r="A190" s="174" t="s">
        <v>391</v>
      </c>
      <c r="B190" s="154" t="s">
        <v>403</v>
      </c>
      <c r="C190" s="154" t="s">
        <v>29</v>
      </c>
      <c r="D190" s="154">
        <v>1</v>
      </c>
      <c r="E190" s="195">
        <v>73.33</v>
      </c>
      <c r="F190" s="155">
        <f t="shared" ref="F190:F194" si="22">TRUNC(E190*D190,2)</f>
        <v>73.33</v>
      </c>
    </row>
    <row r="191" spans="1:6">
      <c r="A191" s="174" t="s">
        <v>369</v>
      </c>
      <c r="B191" s="154" t="s">
        <v>330</v>
      </c>
      <c r="C191" s="154" t="s">
        <v>169</v>
      </c>
      <c r="D191" s="154">
        <v>4.3620000000000001</v>
      </c>
      <c r="E191" s="154">
        <v>20.32</v>
      </c>
      <c r="F191" s="155">
        <f t="shared" si="22"/>
        <v>88.63</v>
      </c>
    </row>
    <row r="192" spans="1:6">
      <c r="A192" s="174" t="s">
        <v>356</v>
      </c>
      <c r="B192" s="154" t="s">
        <v>357</v>
      </c>
      <c r="C192" s="154" t="s">
        <v>169</v>
      </c>
      <c r="D192" s="154">
        <v>1.0905</v>
      </c>
      <c r="E192" s="154">
        <v>21.11</v>
      </c>
      <c r="F192" s="155">
        <f t="shared" si="22"/>
        <v>23.02</v>
      </c>
    </row>
    <row r="193" spans="1:6" ht="43.5">
      <c r="A193" s="174" t="s">
        <v>395</v>
      </c>
      <c r="B193" s="154" t="s">
        <v>396</v>
      </c>
      <c r="C193" s="154" t="s">
        <v>102</v>
      </c>
      <c r="D193" s="154">
        <v>0.2999</v>
      </c>
      <c r="E193" s="154">
        <v>239.57</v>
      </c>
      <c r="F193" s="155">
        <f t="shared" si="22"/>
        <v>71.84</v>
      </c>
    </row>
    <row r="194" spans="1:6" ht="43.5">
      <c r="A194" s="174" t="s">
        <v>397</v>
      </c>
      <c r="B194" s="154" t="s">
        <v>398</v>
      </c>
      <c r="C194" s="154" t="s">
        <v>327</v>
      </c>
      <c r="D194" s="154">
        <v>1.2252000000000001</v>
      </c>
      <c r="E194" s="154">
        <v>66.989999999999995</v>
      </c>
      <c r="F194" s="155">
        <f t="shared" si="22"/>
        <v>82.07</v>
      </c>
    </row>
    <row r="195" spans="1:6">
      <c r="A195" s="160" t="s">
        <v>331</v>
      </c>
      <c r="B195" s="161"/>
      <c r="C195" s="173" t="s">
        <v>142</v>
      </c>
      <c r="D195" s="161"/>
      <c r="E195" s="161"/>
      <c r="F195" s="162">
        <f>SUM(F190:F194)</f>
        <v>338.89</v>
      </c>
    </row>
    <row r="196" spans="1:6">
      <c r="A196" s="163" t="s">
        <v>481</v>
      </c>
      <c r="B196" s="164" t="s">
        <v>482</v>
      </c>
      <c r="C196" s="165"/>
      <c r="D196" s="165"/>
      <c r="E196" s="165"/>
      <c r="F196" s="166"/>
    </row>
    <row r="197" spans="1:6">
      <c r="A197" s="174" t="s">
        <v>391</v>
      </c>
      <c r="B197" s="154" t="s">
        <v>403</v>
      </c>
      <c r="C197" s="154" t="s">
        <v>29</v>
      </c>
      <c r="D197" s="154">
        <v>1</v>
      </c>
      <c r="E197" s="195">
        <v>106.66</v>
      </c>
      <c r="F197" s="155">
        <f t="shared" ref="F197:F201" si="23">TRUNC(E197*D197,2)</f>
        <v>106.66</v>
      </c>
    </row>
    <row r="198" spans="1:6">
      <c r="A198" s="174" t="s">
        <v>369</v>
      </c>
      <c r="B198" s="154" t="s">
        <v>330</v>
      </c>
      <c r="C198" s="154" t="s">
        <v>169</v>
      </c>
      <c r="D198" s="154">
        <v>4.3620000000000001</v>
      </c>
      <c r="E198" s="154">
        <v>20.32</v>
      </c>
      <c r="F198" s="155">
        <f t="shared" si="23"/>
        <v>88.63</v>
      </c>
    </row>
    <row r="199" spans="1:6">
      <c r="A199" s="174" t="s">
        <v>356</v>
      </c>
      <c r="B199" s="154" t="s">
        <v>357</v>
      </c>
      <c r="C199" s="154" t="s">
        <v>169</v>
      </c>
      <c r="D199" s="154">
        <v>1.0905</v>
      </c>
      <c r="E199" s="154">
        <v>21.11</v>
      </c>
      <c r="F199" s="155">
        <f t="shared" si="23"/>
        <v>23.02</v>
      </c>
    </row>
    <row r="200" spans="1:6" ht="43.5">
      <c r="A200" s="174" t="s">
        <v>395</v>
      </c>
      <c r="B200" s="154" t="s">
        <v>396</v>
      </c>
      <c r="C200" s="154" t="s">
        <v>102</v>
      </c>
      <c r="D200" s="154">
        <v>0.2999</v>
      </c>
      <c r="E200" s="154">
        <v>239.57</v>
      </c>
      <c r="F200" s="155">
        <f t="shared" si="23"/>
        <v>71.84</v>
      </c>
    </row>
    <row r="201" spans="1:6" ht="43.5">
      <c r="A201" s="174" t="s">
        <v>397</v>
      </c>
      <c r="B201" s="154" t="s">
        <v>398</v>
      </c>
      <c r="C201" s="154" t="s">
        <v>327</v>
      </c>
      <c r="D201" s="154">
        <v>1.2252000000000001</v>
      </c>
      <c r="E201" s="154">
        <v>66.989999999999995</v>
      </c>
      <c r="F201" s="155">
        <f t="shared" si="23"/>
        <v>82.07</v>
      </c>
    </row>
    <row r="202" spans="1:6">
      <c r="A202" s="160" t="s">
        <v>331</v>
      </c>
      <c r="B202" s="161"/>
      <c r="C202" s="173" t="s">
        <v>142</v>
      </c>
      <c r="D202" s="161"/>
      <c r="E202" s="161"/>
      <c r="F202" s="162">
        <f>SUM(F197:F201)</f>
        <v>372.22</v>
      </c>
    </row>
    <row r="205" spans="1:6" ht="28.5">
      <c r="A205" s="130" t="s">
        <v>190</v>
      </c>
      <c r="B205" s="130" t="s">
        <v>191</v>
      </c>
    </row>
    <row r="206" spans="1:6">
      <c r="A206" s="130"/>
      <c r="B206" s="130" t="s">
        <v>483</v>
      </c>
    </row>
  </sheetData>
  <mergeCells count="4">
    <mergeCell ref="C10:F10"/>
    <mergeCell ref="A11:F11"/>
    <mergeCell ref="B1:B2"/>
    <mergeCell ref="C1:F5"/>
  </mergeCells>
  <pageMargins left="0.511811023622047" right="0.511811023622047" top="0.78740157480314998" bottom="0.78740157480314998" header="0.31496062992126" footer="0.31496062992126"/>
  <pageSetup paperSize="9" scale="7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2"/>
  <sheetViews>
    <sheetView topLeftCell="A61" zoomScale="82" zoomScaleNormal="82" workbookViewId="0">
      <selection activeCell="C81" sqref="A1:C81"/>
    </sheetView>
  </sheetViews>
  <sheetFormatPr defaultColWidth="9" defaultRowHeight="15"/>
  <cols>
    <col min="1" max="1" width="19.85546875" customWidth="1"/>
    <col min="2" max="2" width="77.140625" customWidth="1"/>
    <col min="3" max="3" width="17.85546875" customWidth="1"/>
    <col min="5" max="5" width="9.28515625" customWidth="1"/>
    <col min="7" max="7" width="10.5703125" customWidth="1"/>
  </cols>
  <sheetData>
    <row r="1" spans="1:4" ht="15" customHeight="1">
      <c r="A1" s="90"/>
      <c r="B1" s="91" t="s">
        <v>0</v>
      </c>
      <c r="C1" s="353" t="s">
        <v>484</v>
      </c>
    </row>
    <row r="2" spans="1:4" ht="18" customHeight="1">
      <c r="A2" s="92"/>
      <c r="B2" s="93"/>
      <c r="C2" s="354"/>
    </row>
    <row r="3" spans="1:4" ht="15" customHeight="1">
      <c r="A3" s="92"/>
      <c r="B3" s="93" t="s">
        <v>2</v>
      </c>
      <c r="C3" s="354"/>
    </row>
    <row r="4" spans="1:4" ht="15" customHeight="1">
      <c r="A4" s="92"/>
      <c r="B4" s="94" t="s">
        <v>3</v>
      </c>
      <c r="C4" s="354"/>
    </row>
    <row r="5" spans="1:4" ht="15.75" customHeight="1">
      <c r="A5" s="95"/>
      <c r="B5" s="96" t="s">
        <v>4</v>
      </c>
      <c r="C5" s="355"/>
    </row>
    <row r="6" spans="1:4">
      <c r="A6" s="97" t="s">
        <v>5</v>
      </c>
      <c r="B6" s="98" t="str">
        <f>LAGO!B6</f>
        <v>URBANIZAÇÃO E PAISAGISMO DO LAGO MUNICIPAL</v>
      </c>
      <c r="C6" s="99"/>
    </row>
    <row r="7" spans="1:4">
      <c r="A7" s="100" t="s">
        <v>6</v>
      </c>
      <c r="B7" s="101" t="str">
        <f>LAGO!B7</f>
        <v>LAGO MUNICIPAL - SETOR I</v>
      </c>
      <c r="C7" s="102"/>
    </row>
    <row r="8" spans="1:4">
      <c r="A8" s="100" t="s">
        <v>8</v>
      </c>
      <c r="B8" s="103" t="str">
        <f>LAGO!B8</f>
        <v>42.633,46m²</v>
      </c>
      <c r="C8" s="104"/>
    </row>
    <row r="9" spans="1:4">
      <c r="A9" s="100" t="s">
        <v>10</v>
      </c>
      <c r="B9" s="101" t="str">
        <f>LAGO!B9</f>
        <v>MUNICÍPIO DE NOVO MUNDO - MT</v>
      </c>
      <c r="C9" s="105"/>
    </row>
    <row r="10" spans="1:4">
      <c r="A10" s="106" t="s">
        <v>12</v>
      </c>
      <c r="B10" s="107" t="str">
        <f>LAGO!B10</f>
        <v>01.614.517/0001-33</v>
      </c>
      <c r="C10" s="108"/>
    </row>
    <row r="11" spans="1:4">
      <c r="A11" s="109" t="s">
        <v>484</v>
      </c>
      <c r="B11" s="110"/>
      <c r="C11" s="111"/>
    </row>
    <row r="12" spans="1:4">
      <c r="A12" s="112">
        <v>1</v>
      </c>
      <c r="B12" s="113" t="s">
        <v>485</v>
      </c>
      <c r="C12" s="114" t="s">
        <v>486</v>
      </c>
      <c r="D12" s="115"/>
    </row>
    <row r="13" spans="1:4">
      <c r="A13" s="116"/>
      <c r="B13" s="117" t="s">
        <v>487</v>
      </c>
      <c r="C13" s="118">
        <v>80</v>
      </c>
      <c r="D13" s="115"/>
    </row>
    <row r="14" spans="1:4" ht="15" customHeight="1">
      <c r="A14" s="116"/>
      <c r="B14" s="117" t="s">
        <v>488</v>
      </c>
      <c r="C14" s="118">
        <v>90</v>
      </c>
      <c r="D14" s="115"/>
    </row>
    <row r="15" spans="1:4" ht="19.5" customHeight="1">
      <c r="A15" s="119"/>
      <c r="B15" s="120" t="s">
        <v>489</v>
      </c>
      <c r="C15" s="121">
        <v>50</v>
      </c>
      <c r="D15" s="115"/>
    </row>
    <row r="16" spans="1:4">
      <c r="A16" s="122"/>
      <c r="B16" s="123" t="s">
        <v>490</v>
      </c>
      <c r="C16" s="124">
        <f>TRUNC((C13+C14+C15)/3,2)</f>
        <v>73.33</v>
      </c>
      <c r="D16" s="115"/>
    </row>
    <row r="17" spans="1:4">
      <c r="A17" s="125">
        <v>2</v>
      </c>
      <c r="B17" s="126" t="s">
        <v>491</v>
      </c>
      <c r="C17" s="127" t="s">
        <v>486</v>
      </c>
      <c r="D17" s="115"/>
    </row>
    <row r="18" spans="1:4">
      <c r="A18" s="116"/>
      <c r="B18" s="117" t="s">
        <v>487</v>
      </c>
      <c r="C18" s="118">
        <v>200</v>
      </c>
      <c r="D18" s="115"/>
    </row>
    <row r="19" spans="1:4" ht="16.5" customHeight="1">
      <c r="A19" s="116"/>
      <c r="B19" s="117" t="s">
        <v>488</v>
      </c>
      <c r="C19" s="118">
        <v>280</v>
      </c>
      <c r="D19" s="115"/>
    </row>
    <row r="20" spans="1:4" ht="19.5" customHeight="1">
      <c r="A20" s="119"/>
      <c r="B20" s="120" t="s">
        <v>489</v>
      </c>
      <c r="C20" s="121">
        <v>200</v>
      </c>
      <c r="D20" s="115"/>
    </row>
    <row r="21" spans="1:4">
      <c r="A21" s="122"/>
      <c r="B21" s="123" t="s">
        <v>490</v>
      </c>
      <c r="C21" s="124">
        <f>TRUNC((C18+C19+C20)/3,2)</f>
        <v>226.66</v>
      </c>
      <c r="D21" s="115"/>
    </row>
    <row r="22" spans="1:4">
      <c r="A22" s="125">
        <v>3</v>
      </c>
      <c r="B22" s="126" t="s">
        <v>492</v>
      </c>
      <c r="C22" s="127" t="s">
        <v>486</v>
      </c>
      <c r="D22" s="115"/>
    </row>
    <row r="23" spans="1:4">
      <c r="A23" s="116"/>
      <c r="B23" s="117" t="s">
        <v>487</v>
      </c>
      <c r="C23" s="118">
        <v>250</v>
      </c>
      <c r="D23" s="115"/>
    </row>
    <row r="24" spans="1:4" ht="17.25" customHeight="1">
      <c r="A24" s="116"/>
      <c r="B24" s="117" t="s">
        <v>488</v>
      </c>
      <c r="C24" s="118">
        <v>320</v>
      </c>
      <c r="D24" s="115"/>
    </row>
    <row r="25" spans="1:4" ht="20.25" customHeight="1">
      <c r="A25" s="119"/>
      <c r="B25" s="120" t="s">
        <v>489</v>
      </c>
      <c r="C25" s="121">
        <v>230</v>
      </c>
      <c r="D25" s="115"/>
    </row>
    <row r="26" spans="1:4">
      <c r="A26" s="122"/>
      <c r="B26" s="123" t="s">
        <v>490</v>
      </c>
      <c r="C26" s="124">
        <f>TRUNC((C23+C24+C25)/3,2)</f>
        <v>266.66000000000003</v>
      </c>
      <c r="D26" s="115"/>
    </row>
    <row r="27" spans="1:4">
      <c r="A27" s="125">
        <v>4</v>
      </c>
      <c r="B27" s="126" t="s">
        <v>493</v>
      </c>
      <c r="C27" s="127" t="s">
        <v>486</v>
      </c>
      <c r="D27" s="115"/>
    </row>
    <row r="28" spans="1:4">
      <c r="A28" s="116"/>
      <c r="B28" s="117" t="s">
        <v>487</v>
      </c>
      <c r="C28" s="118">
        <v>420</v>
      </c>
      <c r="D28" s="115"/>
    </row>
    <row r="29" spans="1:4" ht="15" customHeight="1">
      <c r="A29" s="116"/>
      <c r="B29" s="117" t="s">
        <v>488</v>
      </c>
      <c r="C29" s="118">
        <v>500</v>
      </c>
      <c r="D29" s="115"/>
    </row>
    <row r="30" spans="1:4">
      <c r="A30" s="119"/>
      <c r="B30" s="120" t="s">
        <v>489</v>
      </c>
      <c r="C30" s="121">
        <v>500</v>
      </c>
      <c r="D30" s="115"/>
    </row>
    <row r="31" spans="1:4">
      <c r="A31" s="122"/>
      <c r="B31" s="123" t="s">
        <v>490</v>
      </c>
      <c r="C31" s="124">
        <f>TRUNC((C28+C29+C30)/3,2)</f>
        <v>473.33</v>
      </c>
      <c r="D31" s="115"/>
    </row>
    <row r="32" spans="1:4">
      <c r="A32" s="125">
        <v>5</v>
      </c>
      <c r="B32" s="126" t="s">
        <v>494</v>
      </c>
      <c r="C32" s="127" t="s">
        <v>486</v>
      </c>
      <c r="D32" s="115"/>
    </row>
    <row r="33" spans="1:4">
      <c r="A33" s="116"/>
      <c r="B33" s="117" t="s">
        <v>487</v>
      </c>
      <c r="C33" s="118">
        <v>20</v>
      </c>
      <c r="D33" s="115"/>
    </row>
    <row r="34" spans="1:4" ht="15.75" customHeight="1">
      <c r="A34" s="116"/>
      <c r="B34" s="117" t="s">
        <v>488</v>
      </c>
      <c r="C34" s="118">
        <v>10</v>
      </c>
      <c r="D34" s="115"/>
    </row>
    <row r="35" spans="1:4">
      <c r="A35" s="119"/>
      <c r="B35" s="120" t="s">
        <v>489</v>
      </c>
      <c r="C35" s="121">
        <v>80</v>
      </c>
      <c r="D35" s="115"/>
    </row>
    <row r="36" spans="1:4">
      <c r="A36" s="122"/>
      <c r="B36" s="123" t="s">
        <v>490</v>
      </c>
      <c r="C36" s="124">
        <f>TRUNC((C33+C34+C35)/3,2)</f>
        <v>36.659999999999997</v>
      </c>
      <c r="D36" s="115"/>
    </row>
    <row r="37" spans="1:4">
      <c r="A37" s="125">
        <v>6</v>
      </c>
      <c r="B37" s="126" t="s">
        <v>495</v>
      </c>
      <c r="C37" s="127" t="s">
        <v>486</v>
      </c>
      <c r="D37" s="115"/>
    </row>
    <row r="38" spans="1:4">
      <c r="A38" s="116"/>
      <c r="B38" s="117" t="s">
        <v>487</v>
      </c>
      <c r="C38" s="118">
        <v>15</v>
      </c>
      <c r="D38" s="115"/>
    </row>
    <row r="39" spans="1:4" ht="17.25" customHeight="1">
      <c r="A39" s="116"/>
      <c r="B39" s="117" t="s">
        <v>488</v>
      </c>
      <c r="C39" s="118">
        <v>10</v>
      </c>
      <c r="D39" s="115"/>
    </row>
    <row r="40" spans="1:4" ht="17.25" customHeight="1">
      <c r="A40" s="119"/>
      <c r="B40" s="120" t="s">
        <v>489</v>
      </c>
      <c r="C40" s="121">
        <v>8</v>
      </c>
      <c r="D40" s="115"/>
    </row>
    <row r="41" spans="1:4">
      <c r="A41" s="122"/>
      <c r="B41" s="123" t="s">
        <v>490</v>
      </c>
      <c r="C41" s="128">
        <f>TRUNC((C38+C39+C40)/3,2)</f>
        <v>11</v>
      </c>
      <c r="D41" s="115"/>
    </row>
    <row r="42" spans="1:4">
      <c r="A42" s="125">
        <v>7</v>
      </c>
      <c r="B42" s="126" t="s">
        <v>496</v>
      </c>
      <c r="C42" s="127" t="s">
        <v>486</v>
      </c>
      <c r="D42" s="115"/>
    </row>
    <row r="43" spans="1:4">
      <c r="A43" s="116"/>
      <c r="B43" s="117" t="s">
        <v>487</v>
      </c>
      <c r="C43" s="118">
        <v>12</v>
      </c>
      <c r="D43" s="115"/>
    </row>
    <row r="44" spans="1:4" ht="15" customHeight="1">
      <c r="A44" s="116"/>
      <c r="B44" s="117" t="s">
        <v>488</v>
      </c>
      <c r="C44" s="118">
        <v>8</v>
      </c>
      <c r="D44" s="115"/>
    </row>
    <row r="45" spans="1:4">
      <c r="A45" s="119"/>
      <c r="B45" s="120" t="s">
        <v>489</v>
      </c>
      <c r="C45" s="121">
        <v>8</v>
      </c>
    </row>
    <row r="46" spans="1:4">
      <c r="A46" s="122"/>
      <c r="B46" s="123" t="s">
        <v>490</v>
      </c>
      <c r="C46" s="124">
        <f>TRUNC((C43+C44+C45)/3,2)</f>
        <v>9.33</v>
      </c>
    </row>
    <row r="47" spans="1:4">
      <c r="A47" s="125">
        <v>8</v>
      </c>
      <c r="B47" s="126" t="s">
        <v>497</v>
      </c>
      <c r="C47" s="127" t="s">
        <v>486</v>
      </c>
    </row>
    <row r="48" spans="1:4">
      <c r="A48" s="116"/>
      <c r="B48" s="117" t="s">
        <v>487</v>
      </c>
      <c r="C48" s="118">
        <v>250</v>
      </c>
    </row>
    <row r="49" spans="1:3" ht="17.25" customHeight="1">
      <c r="A49" s="116"/>
      <c r="B49" s="117" t="s">
        <v>488</v>
      </c>
      <c r="C49" s="118">
        <v>190</v>
      </c>
    </row>
    <row r="50" spans="1:3">
      <c r="A50" s="119"/>
      <c r="B50" s="120" t="s">
        <v>489</v>
      </c>
      <c r="C50" s="121">
        <v>130</v>
      </c>
    </row>
    <row r="51" spans="1:3">
      <c r="A51" s="122"/>
      <c r="B51" s="123" t="s">
        <v>490</v>
      </c>
      <c r="C51" s="128">
        <f>TRUNC((C48+C49+C50)/3,2)</f>
        <v>190</v>
      </c>
    </row>
    <row r="52" spans="1:3">
      <c r="A52" s="125">
        <v>9</v>
      </c>
      <c r="B52" s="126" t="s">
        <v>498</v>
      </c>
      <c r="C52" s="127" t="s">
        <v>486</v>
      </c>
    </row>
    <row r="53" spans="1:3">
      <c r="A53" s="116"/>
      <c r="B53" s="117" t="s">
        <v>487</v>
      </c>
      <c r="C53" s="118">
        <v>80</v>
      </c>
    </row>
    <row r="54" spans="1:3" ht="28.5">
      <c r="A54" s="116"/>
      <c r="B54" s="117" t="s">
        <v>488</v>
      </c>
      <c r="C54" s="118">
        <v>90</v>
      </c>
    </row>
    <row r="55" spans="1:3">
      <c r="A55" s="119"/>
      <c r="B55" s="120" t="s">
        <v>489</v>
      </c>
      <c r="C55" s="121">
        <v>50</v>
      </c>
    </row>
    <row r="56" spans="1:3">
      <c r="A56" s="122"/>
      <c r="B56" s="123" t="s">
        <v>490</v>
      </c>
      <c r="C56" s="128">
        <f t="shared" ref="C56" si="0">TRUNC((C53+C54+C55)/3,2)</f>
        <v>73.33</v>
      </c>
    </row>
    <row r="57" spans="1:3">
      <c r="A57" s="125">
        <v>10</v>
      </c>
      <c r="B57" s="126" t="s">
        <v>499</v>
      </c>
      <c r="C57" s="127" t="s">
        <v>486</v>
      </c>
    </row>
    <row r="58" spans="1:3">
      <c r="A58" s="116"/>
      <c r="B58" s="117" t="s">
        <v>487</v>
      </c>
      <c r="C58" s="118">
        <v>120</v>
      </c>
    </row>
    <row r="59" spans="1:3" ht="28.5">
      <c r="A59" s="116"/>
      <c r="B59" s="117" t="s">
        <v>488</v>
      </c>
      <c r="C59" s="118">
        <v>150</v>
      </c>
    </row>
    <row r="60" spans="1:3">
      <c r="A60" s="119"/>
      <c r="B60" s="120" t="s">
        <v>489</v>
      </c>
      <c r="C60" s="121">
        <v>50</v>
      </c>
    </row>
    <row r="61" spans="1:3">
      <c r="A61" s="122"/>
      <c r="B61" s="123" t="s">
        <v>490</v>
      </c>
      <c r="C61" s="128">
        <f t="shared" ref="C61" si="1">TRUNC((C58+C59+C60)/3,2)</f>
        <v>106.66</v>
      </c>
    </row>
    <row r="62" spans="1:3">
      <c r="A62" s="125">
        <v>11</v>
      </c>
      <c r="B62" s="126" t="s">
        <v>500</v>
      </c>
      <c r="C62" s="127" t="s">
        <v>486</v>
      </c>
    </row>
    <row r="63" spans="1:3">
      <c r="A63" s="116"/>
      <c r="B63" s="117" t="s">
        <v>487</v>
      </c>
      <c r="C63" s="118">
        <v>45</v>
      </c>
    </row>
    <row r="64" spans="1:3" ht="28.5">
      <c r="A64" s="116"/>
      <c r="B64" s="117" t="s">
        <v>488</v>
      </c>
      <c r="C64" s="118">
        <v>40</v>
      </c>
    </row>
    <row r="65" spans="1:3">
      <c r="A65" s="119"/>
      <c r="B65" s="120" t="s">
        <v>489</v>
      </c>
      <c r="C65" s="121">
        <v>70</v>
      </c>
    </row>
    <row r="66" spans="1:3">
      <c r="A66" s="122"/>
      <c r="B66" s="123" t="s">
        <v>490</v>
      </c>
      <c r="C66" s="128">
        <f t="shared" ref="C66" si="2">TRUNC((C63+C64+C65)/3,2)</f>
        <v>51.66</v>
      </c>
    </row>
    <row r="67" spans="1:3">
      <c r="A67" s="112">
        <v>12</v>
      </c>
      <c r="B67" s="113" t="s">
        <v>501</v>
      </c>
      <c r="C67" s="114" t="s">
        <v>486</v>
      </c>
    </row>
    <row r="68" spans="1:3">
      <c r="A68" s="116"/>
      <c r="B68" s="117" t="s">
        <v>487</v>
      </c>
      <c r="C68" s="118">
        <v>300</v>
      </c>
    </row>
    <row r="69" spans="1:3" ht="28.5">
      <c r="A69" s="116"/>
      <c r="B69" s="117" t="s">
        <v>488</v>
      </c>
      <c r="C69" s="118">
        <v>400</v>
      </c>
    </row>
    <row r="70" spans="1:3">
      <c r="A70" s="119"/>
      <c r="B70" s="120" t="s">
        <v>489</v>
      </c>
      <c r="C70" s="121">
        <v>180</v>
      </c>
    </row>
    <row r="71" spans="1:3">
      <c r="A71" s="122"/>
      <c r="B71" s="123" t="s">
        <v>490</v>
      </c>
      <c r="C71" s="124">
        <f>TRUNC((C68+C69+C70)/3,2)</f>
        <v>293.33</v>
      </c>
    </row>
    <row r="72" spans="1:3">
      <c r="A72" s="112">
        <v>13</v>
      </c>
      <c r="B72" s="113" t="s">
        <v>502</v>
      </c>
      <c r="C72" s="114" t="s">
        <v>486</v>
      </c>
    </row>
    <row r="73" spans="1:3">
      <c r="A73" s="116"/>
      <c r="B73" s="117" t="s">
        <v>487</v>
      </c>
      <c r="C73" s="118">
        <v>10</v>
      </c>
    </row>
    <row r="74" spans="1:3" ht="28.5">
      <c r="A74" s="116"/>
      <c r="B74" s="117" t="s">
        <v>488</v>
      </c>
      <c r="C74" s="118">
        <v>7</v>
      </c>
    </row>
    <row r="75" spans="1:3">
      <c r="A75" s="119"/>
      <c r="B75" s="120" t="s">
        <v>489</v>
      </c>
      <c r="C75" s="121">
        <v>8</v>
      </c>
    </row>
    <row r="76" spans="1:3">
      <c r="A76" s="122"/>
      <c r="B76" s="123" t="s">
        <v>490</v>
      </c>
      <c r="C76" s="124">
        <f>TRUNC((C73+C74+C75)/3,2)</f>
        <v>8.33</v>
      </c>
    </row>
    <row r="77" spans="1:3">
      <c r="A77" s="129"/>
      <c r="B77" s="129"/>
      <c r="C77" s="129"/>
    </row>
    <row r="78" spans="1:3">
      <c r="A78" s="129"/>
      <c r="B78" s="129"/>
      <c r="C78" s="129"/>
    </row>
    <row r="79" spans="1:3">
      <c r="A79" s="129"/>
      <c r="B79" s="129"/>
      <c r="C79" s="129"/>
    </row>
    <row r="80" spans="1:3">
      <c r="A80" s="130" t="s">
        <v>190</v>
      </c>
      <c r="B80" s="130" t="s">
        <v>191</v>
      </c>
      <c r="C80" s="129"/>
    </row>
    <row r="81" spans="1:3">
      <c r="A81" s="130"/>
      <c r="B81" s="130" t="s">
        <v>483</v>
      </c>
      <c r="C81" s="129"/>
    </row>
    <row r="82" spans="1:3">
      <c r="A82" s="131"/>
      <c r="B82" s="131"/>
      <c r="C82" s="131"/>
    </row>
  </sheetData>
  <mergeCells count="1">
    <mergeCell ref="C1:C5"/>
  </mergeCells>
  <pageMargins left="0.511811023622047" right="0.511811023622047" top="0.78740157480314998" bottom="0.78740157480314998" header="0.31496062992126" footer="0.31496062992126"/>
  <pageSetup paperSize="9" scale="75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51"/>
  <sheetViews>
    <sheetView topLeftCell="A32" workbookViewId="0">
      <selection activeCell="C51" sqref="A1:C51"/>
    </sheetView>
  </sheetViews>
  <sheetFormatPr defaultColWidth="9" defaultRowHeight="15"/>
  <cols>
    <col min="1" max="1" width="17.42578125" customWidth="1"/>
    <col min="2" max="2" width="71.7109375" customWidth="1"/>
    <col min="3" max="3" width="32.5703125" customWidth="1"/>
    <col min="4" max="4" width="10.140625" customWidth="1"/>
  </cols>
  <sheetData>
    <row r="1" spans="1:7" ht="14.45" customHeight="1">
      <c r="A1" s="1"/>
      <c r="B1" s="318" t="s">
        <v>0</v>
      </c>
      <c r="C1" s="363" t="s">
        <v>503</v>
      </c>
    </row>
    <row r="2" spans="1:7" ht="14.45" customHeight="1">
      <c r="A2" s="2"/>
      <c r="B2" s="319"/>
      <c r="C2" s="364"/>
    </row>
    <row r="3" spans="1:7" ht="21.6" customHeight="1">
      <c r="A3" s="2"/>
      <c r="B3" s="3" t="s">
        <v>2</v>
      </c>
      <c r="C3" s="364"/>
    </row>
    <row r="4" spans="1:7">
      <c r="A4" s="2"/>
      <c r="B4" s="4" t="s">
        <v>3</v>
      </c>
      <c r="C4" s="364"/>
    </row>
    <row r="5" spans="1:7">
      <c r="A5" s="61"/>
      <c r="B5" s="6" t="s">
        <v>4</v>
      </c>
      <c r="C5" s="365"/>
    </row>
    <row r="6" spans="1:7">
      <c r="A6" s="9" t="s">
        <v>5</v>
      </c>
      <c r="B6" s="10" t="str">
        <f>LAGO!B6</f>
        <v>URBANIZAÇÃO E PAISAGISMO DO LAGO MUNICIPAL</v>
      </c>
      <c r="C6" s="84"/>
    </row>
    <row r="7" spans="1:7">
      <c r="A7" s="13" t="s">
        <v>6</v>
      </c>
      <c r="B7" s="14" t="str">
        <f>LAGO!B7</f>
        <v>LAGO MUNICIPAL - SETOR I</v>
      </c>
      <c r="C7" s="85"/>
    </row>
    <row r="8" spans="1:7">
      <c r="A8" s="13" t="s">
        <v>8</v>
      </c>
      <c r="B8" s="16" t="str">
        <f>LAGO!B8</f>
        <v>42.633,46m²</v>
      </c>
      <c r="C8" s="85"/>
    </row>
    <row r="9" spans="1:7">
      <c r="A9" s="13" t="s">
        <v>10</v>
      </c>
      <c r="B9" s="14" t="str">
        <f>LAGO!B9</f>
        <v>MUNICÍPIO DE NOVO MUNDO - MT</v>
      </c>
      <c r="C9" s="51"/>
    </row>
    <row r="10" spans="1:7">
      <c r="A10" s="17" t="s">
        <v>12</v>
      </c>
      <c r="B10" s="18" t="str">
        <f>LAGO!B10</f>
        <v>01.614.517/0001-33</v>
      </c>
      <c r="C10" s="8"/>
    </row>
    <row r="11" spans="1:7">
      <c r="A11" s="302" t="str">
        <f>LAGO!A11:G11</f>
        <v>PLANILHA ORÇAMENTÁRIA</v>
      </c>
      <c r="B11" s="303"/>
      <c r="C11" s="304"/>
    </row>
    <row r="12" spans="1:7">
      <c r="A12" s="86" t="s">
        <v>17</v>
      </c>
      <c r="B12" s="87" t="s">
        <v>18</v>
      </c>
      <c r="C12" s="88" t="s">
        <v>504</v>
      </c>
    </row>
    <row r="13" spans="1:7">
      <c r="A13" s="68">
        <v>1</v>
      </c>
      <c r="B13" s="69" t="str">
        <f>LAGO!B14</f>
        <v>SERVIÇOS PRELIMINARES</v>
      </c>
      <c r="C13" s="70">
        <f>LAGO!G18</f>
        <v>9355.35</v>
      </c>
    </row>
    <row r="14" spans="1:7">
      <c r="A14" s="68"/>
      <c r="B14" s="69"/>
      <c r="C14" s="70"/>
    </row>
    <row r="15" spans="1:7">
      <c r="A15" s="75">
        <v>2</v>
      </c>
      <c r="B15" s="76" t="str">
        <f>LAGO!B19</f>
        <v>ADMINISTRAÇÃO DE OBRA</v>
      </c>
      <c r="C15" s="70">
        <f>LAGO!G22</f>
        <v>34480</v>
      </c>
      <c r="G15" t="s">
        <v>45</v>
      </c>
    </row>
    <row r="16" spans="1:7">
      <c r="A16" s="78"/>
      <c r="B16" s="76"/>
      <c r="C16" s="70"/>
    </row>
    <row r="17" spans="1:8">
      <c r="A17" s="78">
        <v>3</v>
      </c>
      <c r="B17" s="76" t="str">
        <f>LAGO!B23</f>
        <v>DEMOLIÇÕES E RETIRADAS</v>
      </c>
      <c r="C17" s="70">
        <f>LAGO!G26</f>
        <v>3945.21</v>
      </c>
    </row>
    <row r="18" spans="1:8">
      <c r="A18" s="78"/>
      <c r="B18" s="76"/>
      <c r="C18" s="70"/>
    </row>
    <row r="19" spans="1:8">
      <c r="A19" s="356" t="str">
        <f>LAGO!A27</f>
        <v>EXECUÇÃO DE QUADRA DE FUTEBOL E VOLEY DE AREIA</v>
      </c>
      <c r="B19" s="357"/>
      <c r="C19" s="70"/>
    </row>
    <row r="20" spans="1:8">
      <c r="A20" s="78">
        <v>4</v>
      </c>
      <c r="B20" s="76" t="str">
        <f>LAGO!B28</f>
        <v>MOVIMENTO DOS SOLOS</v>
      </c>
      <c r="C20" s="70">
        <f>LAGO!G34</f>
        <v>1224.06</v>
      </c>
      <c r="H20" t="s">
        <v>45</v>
      </c>
    </row>
    <row r="21" spans="1:8">
      <c r="A21" s="78"/>
      <c r="B21" s="76"/>
      <c r="C21" s="70"/>
    </row>
    <row r="22" spans="1:8">
      <c r="A22" s="78">
        <v>5</v>
      </c>
      <c r="B22" s="76" t="str">
        <f>LAGO!B35</f>
        <v>FUNDAÇÕES</v>
      </c>
      <c r="C22" s="70">
        <f>LAGO!G41</f>
        <v>31102.94</v>
      </c>
    </row>
    <row r="23" spans="1:8">
      <c r="A23" s="78"/>
      <c r="B23" s="76"/>
      <c r="C23" s="70"/>
    </row>
    <row r="24" spans="1:8">
      <c r="A24" s="78">
        <v>6</v>
      </c>
      <c r="B24" s="292" t="str">
        <f>LAGO!B42</f>
        <v>EXECUÇÃO DE ALAMBRADO E TRAVES</v>
      </c>
      <c r="C24" s="70">
        <f>LAGO!G47</f>
        <v>103951.77</v>
      </c>
    </row>
    <row r="25" spans="1:8">
      <c r="A25" s="78"/>
      <c r="B25" s="76"/>
      <c r="C25" s="70"/>
    </row>
    <row r="26" spans="1:8">
      <c r="A26" s="78">
        <v>7</v>
      </c>
      <c r="B26" s="292" t="str">
        <f>LAGO!B48</f>
        <v>PISO</v>
      </c>
      <c r="C26" s="70">
        <f>LAGO!G53</f>
        <v>45639.91</v>
      </c>
    </row>
    <row r="27" spans="1:8">
      <c r="A27" s="78"/>
      <c r="B27" s="76"/>
      <c r="C27" s="70"/>
    </row>
    <row r="28" spans="1:8">
      <c r="A28" s="78">
        <v>8</v>
      </c>
      <c r="B28" s="76" t="str">
        <f>LAGO!B54</f>
        <v>PINTURA</v>
      </c>
      <c r="C28" s="70">
        <f>LAGO!G57</f>
        <v>3734.38</v>
      </c>
    </row>
    <row r="29" spans="1:8">
      <c r="A29" s="78"/>
      <c r="B29" s="76"/>
      <c r="C29" s="70"/>
    </row>
    <row r="30" spans="1:8">
      <c r="A30" s="78">
        <v>9</v>
      </c>
      <c r="B30" s="76" t="str">
        <f>LAGO!B58</f>
        <v>INSTALAÇÕES ELÉTRICAS (quadra, playground e academia)</v>
      </c>
      <c r="C30" s="70">
        <f>LAGO!G76</f>
        <v>97041.69</v>
      </c>
    </row>
    <row r="31" spans="1:8">
      <c r="A31" s="78"/>
      <c r="B31" s="76"/>
      <c r="C31" s="70"/>
    </row>
    <row r="32" spans="1:8">
      <c r="A32" s="356" t="str">
        <f>LAGO!A77</f>
        <v>CALÇAMENTO E PAISAGISMO</v>
      </c>
      <c r="B32" s="357"/>
      <c r="C32" s="70"/>
    </row>
    <row r="33" spans="1:3">
      <c r="A33" s="78">
        <v>10</v>
      </c>
      <c r="B33" s="76" t="str">
        <f>LAGO!B78</f>
        <v>ASSENTAMENTO DE PAVER SEM FORNECIMENTO DE MATERIAL</v>
      </c>
      <c r="C33" s="70">
        <f>LAGO!G81</f>
        <v>59179.45</v>
      </c>
    </row>
    <row r="34" spans="1:3">
      <c r="A34" s="78"/>
      <c r="B34" s="76"/>
      <c r="C34" s="70"/>
    </row>
    <row r="35" spans="1:3">
      <c r="A35" s="78">
        <v>11</v>
      </c>
      <c r="B35" s="76" t="str">
        <f>LAGO!B82</f>
        <v>PAISAGISMO</v>
      </c>
      <c r="C35" s="70">
        <f>LAGO!G100</f>
        <v>144604.59</v>
      </c>
    </row>
    <row r="36" spans="1:3">
      <c r="A36" s="78"/>
      <c r="B36" s="76"/>
      <c r="C36" s="70"/>
    </row>
    <row r="37" spans="1:3">
      <c r="A37" s="78">
        <v>12</v>
      </c>
      <c r="B37" s="76" t="str">
        <f>LAGO!B101</f>
        <v>PERGOLADO</v>
      </c>
      <c r="C37" s="70">
        <f>LAGO!G104</f>
        <v>28098.75</v>
      </c>
    </row>
    <row r="38" spans="1:3">
      <c r="A38" s="78"/>
      <c r="B38" s="76"/>
      <c r="C38" s="70"/>
    </row>
    <row r="39" spans="1:3">
      <c r="A39" s="356" t="str">
        <f>LAGO!A105</f>
        <v>LETREIRO "EU AO NOVO MUNDO"</v>
      </c>
      <c r="B39" s="357"/>
      <c r="C39" s="70"/>
    </row>
    <row r="40" spans="1:3">
      <c r="A40" s="78">
        <v>13</v>
      </c>
      <c r="B40" s="292" t="s">
        <v>505</v>
      </c>
      <c r="C40" s="70">
        <f>LAGO!G123</f>
        <v>23840.639999999999</v>
      </c>
    </row>
    <row r="41" spans="1:3">
      <c r="A41" s="78"/>
      <c r="B41" s="76"/>
      <c r="C41" s="70"/>
    </row>
    <row r="42" spans="1:3">
      <c r="A42" s="78">
        <v>15</v>
      </c>
      <c r="B42" s="79" t="str">
        <f>LAGO!B124</f>
        <v>SERVIÇOS COMPLEMENTARES</v>
      </c>
      <c r="C42" s="70">
        <f>LAGO!G127</f>
        <v>9365.59</v>
      </c>
    </row>
    <row r="43" spans="1:3">
      <c r="A43" s="78"/>
      <c r="B43" s="79"/>
      <c r="C43" s="70"/>
    </row>
    <row r="44" spans="1:3">
      <c r="A44" s="78">
        <v>16</v>
      </c>
      <c r="B44" s="76" t="str">
        <f>LAGO!B128</f>
        <v>LIMPEZA DE OBRA</v>
      </c>
      <c r="C44" s="70">
        <f>LAGO!G130</f>
        <v>956.96</v>
      </c>
    </row>
    <row r="45" spans="1:3">
      <c r="A45" s="78"/>
      <c r="B45" s="76"/>
      <c r="C45" s="70"/>
    </row>
    <row r="46" spans="1:3">
      <c r="A46" s="358" t="s">
        <v>188</v>
      </c>
      <c r="B46" s="359"/>
      <c r="C46" s="89">
        <f>SUM(C13:C45)</f>
        <v>596521.29</v>
      </c>
    </row>
    <row r="47" spans="1:3">
      <c r="A47" s="360" t="str">
        <f>LAGO!A132:G132</f>
        <v>VALOR POR EXTENSO: QUINHENTOS E NOVENTA E SEIS MIL, QUINHENTOS E VINTE E UM REAIS E VINTE E NOVE CENTAVOS</v>
      </c>
      <c r="B47" s="361"/>
      <c r="C47" s="362"/>
    </row>
    <row r="50" spans="1:2">
      <c r="A50" s="50" t="s">
        <v>190</v>
      </c>
      <c r="B50" s="50" t="s">
        <v>191</v>
      </c>
    </row>
    <row r="51" spans="1:2">
      <c r="A51" s="50"/>
      <c r="B51" s="50" t="s">
        <v>506</v>
      </c>
    </row>
  </sheetData>
  <mergeCells count="8">
    <mergeCell ref="A47:C47"/>
    <mergeCell ref="B1:B2"/>
    <mergeCell ref="C1:C5"/>
    <mergeCell ref="A11:C11"/>
    <mergeCell ref="A19:B19"/>
    <mergeCell ref="A32:B32"/>
    <mergeCell ref="A39:B39"/>
    <mergeCell ref="A46:B46"/>
  </mergeCells>
  <pageMargins left="0.511811023622047" right="0.511811023622047" top="0.78740157480314998" bottom="0.78740157480314998" header="0.31496062992126" footer="0.31496062992126"/>
  <pageSetup paperSize="9" scale="76" fitToHeight="0" orientation="portrait" horizontalDpi="360" verticalDpi="36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50"/>
  <sheetViews>
    <sheetView topLeftCell="A31" workbookViewId="0">
      <selection activeCell="F50" sqref="A1:F50"/>
    </sheetView>
  </sheetViews>
  <sheetFormatPr defaultColWidth="9" defaultRowHeight="15"/>
  <cols>
    <col min="1" max="1" width="17.42578125" customWidth="1"/>
    <col min="2" max="2" width="65.7109375" customWidth="1"/>
    <col min="3" max="3" width="13.85546875" customWidth="1"/>
    <col min="4" max="4" width="19.140625" customWidth="1"/>
    <col min="5" max="5" width="12.42578125" customWidth="1"/>
    <col min="6" max="6" width="13.140625" customWidth="1"/>
  </cols>
  <sheetData>
    <row r="1" spans="1:14" ht="14.45" customHeight="1">
      <c r="A1" s="1"/>
      <c r="B1" s="318" t="s">
        <v>0</v>
      </c>
      <c r="C1" s="320" t="s">
        <v>507</v>
      </c>
      <c r="D1" s="321"/>
      <c r="E1" s="321"/>
      <c r="F1" s="322"/>
    </row>
    <row r="2" spans="1:14" ht="14.45" customHeight="1">
      <c r="A2" s="2"/>
      <c r="B2" s="319"/>
      <c r="C2" s="323"/>
      <c r="D2" s="324"/>
      <c r="E2" s="324"/>
      <c r="F2" s="325"/>
    </row>
    <row r="3" spans="1:14" ht="21.6" customHeight="1">
      <c r="A3" s="2"/>
      <c r="B3" s="3" t="s">
        <v>2</v>
      </c>
      <c r="C3" s="323"/>
      <c r="D3" s="324"/>
      <c r="E3" s="324"/>
      <c r="F3" s="325"/>
    </row>
    <row r="4" spans="1:14" ht="14.45" customHeight="1">
      <c r="A4" s="2"/>
      <c r="B4" s="4" t="s">
        <v>3</v>
      </c>
      <c r="C4" s="323"/>
      <c r="D4" s="324"/>
      <c r="E4" s="324"/>
      <c r="F4" s="325"/>
    </row>
    <row r="5" spans="1:14" ht="15" customHeight="1">
      <c r="A5" s="61"/>
      <c r="B5" s="6" t="s">
        <v>4</v>
      </c>
      <c r="C5" s="326"/>
      <c r="D5" s="327"/>
      <c r="E5" s="327"/>
      <c r="F5" s="328"/>
    </row>
    <row r="6" spans="1:14">
      <c r="A6" s="9" t="s">
        <v>5</v>
      </c>
      <c r="B6" s="10" t="str">
        <f>LAGO!B6</f>
        <v>URBANIZAÇÃO E PAISAGISMO DO LAGO MUNICIPAL</v>
      </c>
      <c r="C6" s="62"/>
      <c r="F6" s="51"/>
    </row>
    <row r="7" spans="1:14">
      <c r="A7" s="13" t="s">
        <v>6</v>
      </c>
      <c r="B7" s="14" t="str">
        <f>LAGO!B7</f>
        <v>LAGO MUNICIPAL - SETOR I</v>
      </c>
      <c r="C7" s="15"/>
      <c r="F7" s="51"/>
    </row>
    <row r="8" spans="1:14">
      <c r="A8" s="13" t="s">
        <v>8</v>
      </c>
      <c r="B8" s="16" t="str">
        <f>LAGO!B8</f>
        <v>42.633,46m²</v>
      </c>
      <c r="C8" s="15"/>
      <c r="F8" s="51"/>
      <c r="N8" t="s">
        <v>45</v>
      </c>
    </row>
    <row r="9" spans="1:14">
      <c r="A9" s="13" t="s">
        <v>10</v>
      </c>
      <c r="B9" s="14" t="str">
        <f>LAGO!B9</f>
        <v>MUNICÍPIO DE NOVO MUNDO - MT</v>
      </c>
      <c r="F9" s="51"/>
    </row>
    <row r="10" spans="1:14">
      <c r="A10" s="17" t="s">
        <v>12</v>
      </c>
      <c r="B10" s="18" t="str">
        <f>LAGO!B10</f>
        <v>01.614.517/0001-33</v>
      </c>
      <c r="C10" s="5"/>
      <c r="F10" s="51"/>
    </row>
    <row r="11" spans="1:14">
      <c r="A11" s="63" t="s">
        <v>17</v>
      </c>
      <c r="B11" s="64" t="s">
        <v>18</v>
      </c>
      <c r="C11" s="309" t="s">
        <v>508</v>
      </c>
      <c r="D11" s="309"/>
      <c r="E11" s="308" t="s">
        <v>509</v>
      </c>
      <c r="F11" s="310"/>
    </row>
    <row r="12" spans="1:14">
      <c r="A12" s="66"/>
      <c r="B12" s="67"/>
      <c r="C12" s="65" t="s">
        <v>510</v>
      </c>
      <c r="D12" s="63" t="s">
        <v>511</v>
      </c>
      <c r="E12" s="65" t="s">
        <v>512</v>
      </c>
      <c r="F12" s="63" t="s">
        <v>513</v>
      </c>
    </row>
    <row r="13" spans="1:14">
      <c r="A13" s="68">
        <v>1</v>
      </c>
      <c r="B13" s="69" t="str">
        <f>LAGO!B14</f>
        <v>SERVIÇOS PRELIMINARES</v>
      </c>
      <c r="C13" s="70">
        <f>LAGO!G18</f>
        <v>9355.35</v>
      </c>
      <c r="D13" s="71">
        <f>C13/$C$46</f>
        <v>1.7510877441826701E-2</v>
      </c>
      <c r="E13" s="72">
        <v>1</v>
      </c>
      <c r="F13" s="73">
        <f>C13*E13</f>
        <v>9355.35</v>
      </c>
    </row>
    <row r="14" spans="1:14">
      <c r="A14" s="68"/>
      <c r="B14" s="69"/>
      <c r="C14" s="70"/>
      <c r="D14" s="71"/>
      <c r="E14" s="72"/>
      <c r="F14" s="74"/>
    </row>
    <row r="15" spans="1:14">
      <c r="A15" s="75">
        <v>2</v>
      </c>
      <c r="B15" s="76" t="str">
        <f>LAGO!B19</f>
        <v>ADMINISTRAÇÃO DE OBRA</v>
      </c>
      <c r="C15" s="70">
        <f>LAGO!G22</f>
        <v>34480</v>
      </c>
      <c r="D15" s="71">
        <f>C15/$C$46</f>
        <v>6.4537943977957493E-2</v>
      </c>
      <c r="E15" s="72">
        <v>1</v>
      </c>
      <c r="F15" s="77">
        <f>C15*E15</f>
        <v>34480</v>
      </c>
      <c r="G15" t="s">
        <v>45</v>
      </c>
    </row>
    <row r="16" spans="1:14">
      <c r="A16" s="78"/>
      <c r="B16" s="76"/>
      <c r="C16" s="70"/>
      <c r="D16" s="71"/>
      <c r="E16" s="72"/>
      <c r="F16" s="77"/>
    </row>
    <row r="17" spans="1:6">
      <c r="A17" s="78">
        <v>3</v>
      </c>
      <c r="B17" s="76" t="str">
        <f>LAGO!B23</f>
        <v>DEMOLIÇÕES E RETIRADAS</v>
      </c>
      <c r="C17" s="70">
        <f>LAGO!G26</f>
        <v>3945.21</v>
      </c>
      <c r="D17" s="71">
        <f>C17/$C$46</f>
        <v>7.38444727265887E-3</v>
      </c>
      <c r="E17" s="72">
        <v>1</v>
      </c>
      <c r="F17" s="77">
        <f>C17*E17</f>
        <v>3945.21</v>
      </c>
    </row>
    <row r="18" spans="1:6">
      <c r="A18" s="78"/>
      <c r="B18" s="76"/>
      <c r="C18" s="70"/>
      <c r="D18" s="71"/>
      <c r="E18" s="72"/>
      <c r="F18" s="77"/>
    </row>
    <row r="19" spans="1:6">
      <c r="A19" s="356" t="str">
        <f>LAGO!A27</f>
        <v>EXECUÇÃO DE QUADRA DE FUTEBOL E VOLEY DE AREIA</v>
      </c>
      <c r="B19" s="357"/>
      <c r="C19" s="70"/>
      <c r="D19" s="71"/>
      <c r="E19" s="72"/>
      <c r="F19" s="77"/>
    </row>
    <row r="20" spans="1:6">
      <c r="A20" s="78">
        <v>4</v>
      </c>
      <c r="B20" s="76" t="str">
        <f>LAGO!B28</f>
        <v>MOVIMENTO DOS SOLOS</v>
      </c>
      <c r="C20" s="70">
        <f>LAGO!G34</f>
        <v>1224.06</v>
      </c>
      <c r="D20" s="71">
        <f>C20/$C$46</f>
        <v>2.2911344462198001E-3</v>
      </c>
      <c r="E20" s="72">
        <v>1</v>
      </c>
      <c r="F20" s="77">
        <f t="shared" ref="F20:F30" si="0">C20*E20</f>
        <v>1224.06</v>
      </c>
    </row>
    <row r="21" spans="1:6">
      <c r="A21" s="78"/>
      <c r="B21" s="76"/>
      <c r="C21" s="70"/>
      <c r="D21" s="71"/>
      <c r="E21" s="72"/>
      <c r="F21" s="77"/>
    </row>
    <row r="22" spans="1:6">
      <c r="A22" s="78">
        <v>5</v>
      </c>
      <c r="B22" s="76" t="str">
        <f>LAGO!B35</f>
        <v>FUNDAÇÕES</v>
      </c>
      <c r="C22" s="70">
        <f>LAGO!G41</f>
        <v>31102.94</v>
      </c>
      <c r="D22" s="71">
        <f>C22/$C$46</f>
        <v>5.8216931533346103E-2</v>
      </c>
      <c r="E22" s="72">
        <v>1</v>
      </c>
      <c r="F22" s="77">
        <f t="shared" si="0"/>
        <v>31102.94</v>
      </c>
    </row>
    <row r="23" spans="1:6">
      <c r="A23" s="78"/>
      <c r="B23" s="76"/>
      <c r="C23" s="70"/>
      <c r="D23" s="71"/>
      <c r="E23" s="72"/>
      <c r="F23" s="77"/>
    </row>
    <row r="24" spans="1:6">
      <c r="A24" s="78">
        <v>6</v>
      </c>
      <c r="B24" s="292" t="str">
        <f>LAGO!B42</f>
        <v>EXECUÇÃO DE ALAMBRADO E TRAVES</v>
      </c>
      <c r="C24" s="70">
        <f>LAGO!G47</f>
        <v>103951.77</v>
      </c>
      <c r="D24" s="71">
        <f>C24/$C$46</f>
        <v>0.19457173749041501</v>
      </c>
      <c r="E24" s="72">
        <v>1</v>
      </c>
      <c r="F24" s="77">
        <f t="shared" si="0"/>
        <v>103951.77</v>
      </c>
    </row>
    <row r="25" spans="1:6">
      <c r="A25" s="78"/>
      <c r="B25" s="76"/>
      <c r="C25" s="70"/>
      <c r="D25" s="71" t="s">
        <v>45</v>
      </c>
      <c r="E25" s="72"/>
      <c r="F25" s="77"/>
    </row>
    <row r="26" spans="1:6">
      <c r="A26" s="78">
        <v>7</v>
      </c>
      <c r="B26" s="292" t="str">
        <f>LAGO!B48</f>
        <v>PISO</v>
      </c>
      <c r="C26" s="70">
        <f>LAGO!G53</f>
        <v>45639.91</v>
      </c>
      <c r="D26" s="71">
        <f>C26/$C$46</f>
        <v>8.5426506807976296E-2</v>
      </c>
      <c r="E26" s="72">
        <v>1</v>
      </c>
      <c r="F26" s="77">
        <f t="shared" si="0"/>
        <v>45639.91</v>
      </c>
    </row>
    <row r="27" spans="1:6">
      <c r="A27" s="78"/>
      <c r="B27" s="76"/>
      <c r="C27" s="70"/>
      <c r="D27" s="71"/>
      <c r="E27" s="72"/>
      <c r="F27" s="77"/>
    </row>
    <row r="28" spans="1:6">
      <c r="A28" s="78">
        <v>8</v>
      </c>
      <c r="B28" s="76" t="str">
        <f>LAGO!B54</f>
        <v>PINTURA</v>
      </c>
      <c r="C28" s="70">
        <f>LAGO!G57</f>
        <v>3734.38</v>
      </c>
      <c r="D28" s="71">
        <f>C28/$C$46</f>
        <v>6.9898261958354097E-3</v>
      </c>
      <c r="E28" s="72">
        <v>1</v>
      </c>
      <c r="F28" s="77">
        <f t="shared" si="0"/>
        <v>3734.38</v>
      </c>
    </row>
    <row r="29" spans="1:6">
      <c r="A29" s="78"/>
      <c r="B29" s="76"/>
      <c r="C29" s="70"/>
      <c r="D29" s="71"/>
      <c r="E29" s="72"/>
      <c r="F29" s="77"/>
    </row>
    <row r="30" spans="1:6">
      <c r="A30" s="78">
        <v>9</v>
      </c>
      <c r="B30" s="76" t="str">
        <f>LAGO!B58</f>
        <v>INSTALAÇÕES ELÉTRICAS (quadra, playground e academia)</v>
      </c>
      <c r="C30" s="70">
        <f>LAGO!G76</f>
        <v>97041.69</v>
      </c>
      <c r="D30" s="71">
        <f>C30/$C$46</f>
        <v>0.1816377944532</v>
      </c>
      <c r="E30" s="72">
        <v>1</v>
      </c>
      <c r="F30" s="77">
        <f t="shared" si="0"/>
        <v>97041.69</v>
      </c>
    </row>
    <row r="31" spans="1:6">
      <c r="A31" s="78"/>
      <c r="B31" s="76"/>
      <c r="C31" s="70"/>
      <c r="D31" s="71"/>
      <c r="E31" s="72"/>
      <c r="F31" s="77"/>
    </row>
    <row r="32" spans="1:6">
      <c r="A32" s="356" t="str">
        <f>LAGO!A77</f>
        <v>CALÇAMENTO E PAISAGISMO</v>
      </c>
      <c r="B32" s="357"/>
      <c r="C32" s="70"/>
      <c r="D32" s="71"/>
      <c r="E32" s="72"/>
      <c r="F32" s="77"/>
    </row>
    <row r="33" spans="1:6">
      <c r="A33" s="78">
        <v>10</v>
      </c>
      <c r="B33" s="76" t="str">
        <f>LAGO!B78</f>
        <v>ASSENTAMENTO DE PAVER SEM FORNECIMENTO DE MATERIAL</v>
      </c>
      <c r="C33" s="70">
        <f>LAGO!G81</f>
        <v>59179.45</v>
      </c>
      <c r="D33" s="71">
        <f>C33/$C$46</f>
        <v>0.110769142365033</v>
      </c>
      <c r="E33" s="72">
        <v>1</v>
      </c>
      <c r="F33" s="77">
        <f t="shared" ref="F33" si="1">C33*E33</f>
        <v>59179.45</v>
      </c>
    </row>
    <row r="34" spans="1:6">
      <c r="A34" s="78"/>
      <c r="B34" s="76"/>
      <c r="C34" s="70"/>
      <c r="D34" s="71"/>
      <c r="E34" s="72"/>
      <c r="F34" s="77"/>
    </row>
    <row r="35" spans="1:6">
      <c r="A35" s="78">
        <v>11</v>
      </c>
      <c r="B35" s="76" t="str">
        <f>LAGO!B82</f>
        <v>PAISAGISMO</v>
      </c>
      <c r="C35" s="70">
        <f>LAGO!G100</f>
        <v>144604.59</v>
      </c>
      <c r="D35" s="71">
        <f>C35/$C$46</f>
        <v>0.27066365801553099</v>
      </c>
      <c r="E35" s="72">
        <v>1</v>
      </c>
      <c r="F35" s="77">
        <f t="shared" ref="F35" si="2">C35*E35</f>
        <v>144604.59</v>
      </c>
    </row>
    <row r="36" spans="1:6">
      <c r="A36" s="78"/>
      <c r="B36" s="76"/>
      <c r="C36" s="70"/>
      <c r="D36" s="71"/>
      <c r="E36" s="72"/>
      <c r="F36" s="77"/>
    </row>
    <row r="37" spans="1:6">
      <c r="A37" s="78">
        <v>12</v>
      </c>
      <c r="B37" s="76" t="str">
        <f>LAGO!B101</f>
        <v>PERGOLADO</v>
      </c>
      <c r="C37" s="70">
        <f>LAGO!G104</f>
        <v>28098.75</v>
      </c>
      <c r="D37" s="71">
        <f>C37/$C$46</f>
        <v>5.2593838554252703E-2</v>
      </c>
      <c r="E37" s="72">
        <v>1</v>
      </c>
      <c r="F37" s="77">
        <f t="shared" ref="F37" si="3">C37*E37</f>
        <v>28098.75</v>
      </c>
    </row>
    <row r="38" spans="1:6">
      <c r="A38" s="78"/>
      <c r="B38" s="76"/>
      <c r="C38" s="70"/>
      <c r="D38" s="71"/>
      <c r="E38" s="72"/>
      <c r="F38" s="77"/>
    </row>
    <row r="39" spans="1:6">
      <c r="A39" s="356" t="str">
        <f>LAGO!A105</f>
        <v>LETREIRO "EU AO NOVO MUNDO"</v>
      </c>
      <c r="B39" s="357"/>
      <c r="C39" s="70"/>
      <c r="D39" s="71"/>
      <c r="E39" s="72"/>
      <c r="F39" s="77"/>
    </row>
    <row r="40" spans="1:6">
      <c r="A40" s="78">
        <v>13</v>
      </c>
      <c r="B40" s="292" t="s">
        <v>505</v>
      </c>
      <c r="C40" s="70">
        <f>LAGO!G123</f>
        <v>23840.639999999999</v>
      </c>
      <c r="D40" s="71">
        <f>C40/$C$46</f>
        <v>4.4623720670494603E-2</v>
      </c>
      <c r="E40" s="72">
        <v>1</v>
      </c>
      <c r="F40" s="77">
        <f t="shared" ref="F40" si="4">C40*E40</f>
        <v>23840.639999999999</v>
      </c>
    </row>
    <row r="41" spans="1:6">
      <c r="A41" s="78"/>
      <c r="B41" s="76"/>
      <c r="C41" s="70"/>
      <c r="D41" s="71"/>
      <c r="E41" s="72"/>
      <c r="F41" s="77"/>
    </row>
    <row r="42" spans="1:6">
      <c r="A42" s="78">
        <v>15</v>
      </c>
      <c r="B42" s="79" t="str">
        <f>LAGO!B124</f>
        <v>SERVIÇOS COMPLEMENTARES</v>
      </c>
      <c r="C42" s="70">
        <f>LAGO!G127</f>
        <v>9365.59</v>
      </c>
      <c r="D42" s="71">
        <f>C42/$C$46</f>
        <v>1.7530044163008102E-2</v>
      </c>
      <c r="E42" s="72">
        <v>1</v>
      </c>
      <c r="F42" s="77">
        <f t="shared" ref="F42" si="5">C42*E42</f>
        <v>9365.59</v>
      </c>
    </row>
    <row r="43" spans="1:6">
      <c r="A43" s="78"/>
      <c r="B43" s="79"/>
      <c r="C43" s="70"/>
      <c r="D43" s="71"/>
      <c r="E43" s="72"/>
      <c r="F43" s="77"/>
    </row>
    <row r="44" spans="1:6">
      <c r="A44" s="78">
        <v>16</v>
      </c>
      <c r="B44" s="76" t="str">
        <f>LAGO!B128</f>
        <v>LIMPEZA DE OBRA</v>
      </c>
      <c r="C44" s="70">
        <f>LAGO!G130</f>
        <v>956.96</v>
      </c>
      <c r="D44" s="71">
        <f>C44/$C$46</f>
        <v>1.7911899904044699E-3</v>
      </c>
      <c r="E44" s="72">
        <v>1</v>
      </c>
      <c r="F44" s="77">
        <f t="shared" ref="F44" si="6">C44*E44</f>
        <v>956.96</v>
      </c>
    </row>
    <row r="45" spans="1:6">
      <c r="A45" s="78"/>
      <c r="B45" s="76"/>
      <c r="C45" s="70"/>
      <c r="D45" s="71"/>
      <c r="E45" s="72"/>
      <c r="F45" s="77"/>
    </row>
    <row r="46" spans="1:6">
      <c r="A46" s="366" t="s">
        <v>514</v>
      </c>
      <c r="B46" s="366"/>
      <c r="C46" s="80">
        <f>SUM(C13:C35)</f>
        <v>534259.35</v>
      </c>
      <c r="D46" s="81">
        <f>SUM(D13:D35)</f>
        <v>1</v>
      </c>
      <c r="E46" s="81">
        <v>1</v>
      </c>
      <c r="F46" s="80">
        <f>SUM(F13:F45)</f>
        <v>596521.29</v>
      </c>
    </row>
    <row r="47" spans="1:6">
      <c r="A47" s="82"/>
      <c r="B47" s="83"/>
      <c r="C47" s="83"/>
      <c r="D47" s="83"/>
      <c r="E47" s="83"/>
      <c r="F47" s="83"/>
    </row>
    <row r="49" spans="1:2">
      <c r="A49" s="50" t="s">
        <v>190</v>
      </c>
      <c r="B49" s="50" t="s">
        <v>191</v>
      </c>
    </row>
    <row r="50" spans="1:2">
      <c r="A50" s="50"/>
      <c r="B50" s="50" t="s">
        <v>506</v>
      </c>
    </row>
  </sheetData>
  <mergeCells count="8">
    <mergeCell ref="A46:B46"/>
    <mergeCell ref="B1:B2"/>
    <mergeCell ref="C1:F5"/>
    <mergeCell ref="C11:D11"/>
    <mergeCell ref="E11:F11"/>
    <mergeCell ref="A19:B19"/>
    <mergeCell ref="A32:B32"/>
    <mergeCell ref="A39:B39"/>
  </mergeCells>
  <pageMargins left="0.511811023622047" right="0.511811023622047" top="0.78740157480314998" bottom="0.78740157480314998" header="0.31496062992126" footer="0.31496062992126"/>
  <pageSetup paperSize="9" scale="65" fitToHeight="0" orientation="portrait" horizontalDpi="360" verticalDpi="36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8"/>
  <sheetViews>
    <sheetView zoomScale="86" zoomScaleNormal="86" workbookViewId="0">
      <selection activeCell="L35" sqref="L35"/>
    </sheetView>
  </sheetViews>
  <sheetFormatPr defaultColWidth="9" defaultRowHeight="15"/>
  <cols>
    <col min="1" max="1" width="16.85546875" customWidth="1"/>
    <col min="2" max="2" width="40.140625" customWidth="1"/>
    <col min="3" max="3" width="14.7109375" customWidth="1"/>
    <col min="4" max="4" width="9.42578125" customWidth="1"/>
    <col min="5" max="5" width="15.7109375" customWidth="1"/>
    <col min="6" max="6" width="9.140625" customWidth="1"/>
    <col min="7" max="7" width="15.7109375" customWidth="1"/>
    <col min="8" max="8" width="9.140625" customWidth="1"/>
    <col min="9" max="9" width="15.85546875" customWidth="1"/>
    <col min="10" max="10" width="10.5703125" customWidth="1"/>
    <col min="11" max="11" width="15.7109375" customWidth="1"/>
    <col min="12" max="12" width="9.140625" customWidth="1"/>
    <col min="14" max="14" width="10.42578125" customWidth="1"/>
  </cols>
  <sheetData>
    <row r="1" spans="1:14" ht="14.45" customHeight="1">
      <c r="A1" s="1"/>
      <c r="B1" s="338" t="s">
        <v>0</v>
      </c>
      <c r="C1" s="387"/>
      <c r="D1" s="387"/>
      <c r="E1" s="387"/>
      <c r="F1" s="387"/>
      <c r="G1" s="339"/>
      <c r="H1" s="344" t="s">
        <v>515</v>
      </c>
      <c r="I1" s="345"/>
      <c r="J1" s="345"/>
      <c r="K1" s="345"/>
      <c r="L1" s="346"/>
    </row>
    <row r="2" spans="1:14" ht="14.45" customHeight="1">
      <c r="A2" s="2"/>
      <c r="B2" s="340"/>
      <c r="C2" s="388"/>
      <c r="D2" s="388"/>
      <c r="E2" s="388"/>
      <c r="F2" s="388"/>
      <c r="G2" s="341"/>
      <c r="H2" s="347"/>
      <c r="I2" s="348"/>
      <c r="J2" s="348"/>
      <c r="K2" s="348"/>
      <c r="L2" s="349"/>
    </row>
    <row r="3" spans="1:14" ht="15" customHeight="1">
      <c r="A3" s="2"/>
      <c r="B3" s="323" t="s">
        <v>2</v>
      </c>
      <c r="C3" s="324"/>
      <c r="D3" s="324"/>
      <c r="E3" s="324"/>
      <c r="F3" s="324"/>
      <c r="G3" s="325"/>
      <c r="H3" s="347"/>
      <c r="I3" s="348"/>
      <c r="J3" s="348"/>
      <c r="K3" s="348"/>
      <c r="L3" s="349"/>
    </row>
    <row r="4" spans="1:14" ht="15" customHeight="1">
      <c r="A4" s="2"/>
      <c r="B4" s="329" t="s">
        <v>3</v>
      </c>
      <c r="C4" s="367"/>
      <c r="D4" s="367"/>
      <c r="E4" s="367"/>
      <c r="F4" s="367"/>
      <c r="G4" s="330"/>
      <c r="H4" s="347"/>
      <c r="I4" s="348"/>
      <c r="J4" s="348"/>
      <c r="K4" s="348"/>
      <c r="L4" s="349"/>
    </row>
    <row r="5" spans="1:14" ht="15.75" customHeight="1">
      <c r="A5" s="2"/>
      <c r="B5" s="331" t="s">
        <v>4</v>
      </c>
      <c r="C5" s="300"/>
      <c r="D5" s="300"/>
      <c r="E5" s="300"/>
      <c r="F5" s="300"/>
      <c r="G5" s="301"/>
      <c r="H5" s="350"/>
      <c r="I5" s="351"/>
      <c r="J5" s="351"/>
      <c r="K5" s="351"/>
      <c r="L5" s="352"/>
    </row>
    <row r="6" spans="1:14">
      <c r="A6" s="9" t="s">
        <v>5</v>
      </c>
      <c r="B6" s="10" t="str">
        <f>LAGO!B6</f>
        <v>URBANIZAÇÃO E PAISAGISMO DO LAGO MUNICIPAL</v>
      </c>
      <c r="C6" s="11"/>
      <c r="D6" s="12"/>
      <c r="E6" s="12"/>
      <c r="F6" s="12"/>
      <c r="G6" s="12"/>
      <c r="L6" s="51"/>
    </row>
    <row r="7" spans="1:14">
      <c r="A7" s="13" t="s">
        <v>6</v>
      </c>
      <c r="B7" s="14" t="str">
        <f>LAGO!B7</f>
        <v>LAGO MUNICIPAL - SETOR I</v>
      </c>
      <c r="C7" s="15"/>
      <c r="K7" t="s">
        <v>45</v>
      </c>
      <c r="L7" s="51"/>
    </row>
    <row r="8" spans="1:14">
      <c r="A8" s="13" t="s">
        <v>8</v>
      </c>
      <c r="B8" s="16" t="str">
        <f>LAGO!B8</f>
        <v>42.633,46m²</v>
      </c>
      <c r="C8" s="15"/>
      <c r="L8" s="51"/>
    </row>
    <row r="9" spans="1:14">
      <c r="A9" s="13" t="s">
        <v>10</v>
      </c>
      <c r="B9" s="14" t="s">
        <v>0</v>
      </c>
      <c r="L9" s="51"/>
    </row>
    <row r="10" spans="1:14">
      <c r="A10" s="17" t="s">
        <v>12</v>
      </c>
      <c r="B10" s="18" t="s">
        <v>13</v>
      </c>
      <c r="C10" s="7"/>
      <c r="D10" s="19"/>
      <c r="E10" s="368" t="s">
        <v>516</v>
      </c>
      <c r="F10" s="369"/>
      <c r="G10" s="369"/>
      <c r="H10" s="369"/>
      <c r="I10" s="369"/>
      <c r="J10" s="369"/>
      <c r="K10" s="369"/>
      <c r="L10" s="370"/>
    </row>
    <row r="11" spans="1:14">
      <c r="A11" s="383" t="s">
        <v>17</v>
      </c>
      <c r="B11" s="385" t="s">
        <v>18</v>
      </c>
      <c r="C11" s="385" t="s">
        <v>504</v>
      </c>
      <c r="D11" s="20" t="s">
        <v>517</v>
      </c>
      <c r="E11" s="371" t="s">
        <v>518</v>
      </c>
      <c r="F11" s="372"/>
      <c r="G11" s="373" t="s">
        <v>519</v>
      </c>
      <c r="H11" s="374"/>
      <c r="I11" s="373" t="s">
        <v>520</v>
      </c>
      <c r="J11" s="374"/>
      <c r="K11" s="373" t="s">
        <v>521</v>
      </c>
      <c r="L11" s="374"/>
    </row>
    <row r="12" spans="1:14">
      <c r="A12" s="384"/>
      <c r="B12" s="386"/>
      <c r="C12" s="386"/>
      <c r="D12" s="21" t="s">
        <v>522</v>
      </c>
      <c r="E12" s="22" t="s">
        <v>523</v>
      </c>
      <c r="F12" s="23" t="s">
        <v>524</v>
      </c>
      <c r="G12" s="24" t="s">
        <v>523</v>
      </c>
      <c r="H12" s="25" t="s">
        <v>524</v>
      </c>
      <c r="I12" s="24" t="s">
        <v>523</v>
      </c>
      <c r="J12" s="25" t="s">
        <v>524</v>
      </c>
      <c r="K12" s="24" t="s">
        <v>523</v>
      </c>
      <c r="L12" s="25" t="s">
        <v>524</v>
      </c>
    </row>
    <row r="13" spans="1:14" ht="18" customHeight="1">
      <c r="A13" s="26">
        <v>1</v>
      </c>
      <c r="B13" s="27" t="str">
        <f>'RESUMO PLAN. 2'!B13</f>
        <v>SERVIÇOS PRELIMINARES</v>
      </c>
      <c r="C13" s="28">
        <f>'RESUMO PLAN. 2'!C13</f>
        <v>9355.35</v>
      </c>
      <c r="D13" s="29">
        <f t="shared" ref="D13:D31" si="0">C13/$C$31</f>
        <v>1.5683178717728601E-2</v>
      </c>
      <c r="E13" s="30">
        <f t="shared" ref="E13:E15" si="1">C13*F13</f>
        <v>9355.35</v>
      </c>
      <c r="F13" s="31">
        <v>1</v>
      </c>
      <c r="G13" s="32"/>
      <c r="H13" s="31"/>
      <c r="I13" s="32"/>
      <c r="J13" s="52"/>
      <c r="K13" s="32">
        <f t="shared" ref="K13:K25" si="2">C13*L13</f>
        <v>0</v>
      </c>
      <c r="L13" s="53"/>
    </row>
    <row r="14" spans="1:14" ht="17.25" customHeight="1">
      <c r="A14" s="26">
        <v>2</v>
      </c>
      <c r="B14" s="27" t="str">
        <f>'RESUMO PLAN. 2'!B15</f>
        <v>ADMINISTRAÇÃO DE OBRA</v>
      </c>
      <c r="C14" s="28">
        <f>'RESUMO PLAN. 2'!C15</f>
        <v>34480</v>
      </c>
      <c r="D14" s="29">
        <f t="shared" si="0"/>
        <v>5.7801792790999999E-2</v>
      </c>
      <c r="E14" s="30">
        <f t="shared" ref="E14" si="3">C14*F14</f>
        <v>6501.9039643866699</v>
      </c>
      <c r="F14" s="33">
        <f>((E13+(SUM(E15:E30)))/(C13+(SUM(C15:C30))))</f>
        <v>0.18857030059126101</v>
      </c>
      <c r="G14" s="32">
        <f t="shared" ref="G14" si="4">C14*H14</f>
        <v>11828.5559244944</v>
      </c>
      <c r="H14" s="33">
        <f>((G13+(SUM(G15:G30)))/(C13+(SUM(C15:C30))))</f>
        <v>0.34305556625563899</v>
      </c>
      <c r="I14" s="32">
        <f t="shared" ref="I14" si="5">C14*J14</f>
        <v>12128.8161351989</v>
      </c>
      <c r="J14" s="33">
        <f>((I13+(SUM(I15:I30)))/(C13+(SUM(C15:C30))))</f>
        <v>0.35176380902548998</v>
      </c>
      <c r="K14" s="32">
        <f t="shared" si="2"/>
        <v>4020.7239759199902</v>
      </c>
      <c r="L14" s="36">
        <f>((K13+(SUM(K15:K30)))/(C13+(SUM(C15:C30))))</f>
        <v>0.11661032412760999</v>
      </c>
      <c r="N14" s="54"/>
    </row>
    <row r="15" spans="1:14">
      <c r="A15" s="26">
        <v>3</v>
      </c>
      <c r="B15" s="34" t="str">
        <f>'RESUMO PLAN. 2'!B17</f>
        <v>DEMOLIÇÕES E RETIRADAS</v>
      </c>
      <c r="C15" s="35">
        <f>'RESUMO PLAN. 2'!C17</f>
        <v>3945.21</v>
      </c>
      <c r="D15" s="36">
        <f t="shared" si="0"/>
        <v>6.6136952127894702E-3</v>
      </c>
      <c r="E15" s="30">
        <f t="shared" si="1"/>
        <v>3945.21</v>
      </c>
      <c r="F15" s="31">
        <v>1</v>
      </c>
      <c r="G15" s="32"/>
      <c r="H15" s="31"/>
      <c r="I15" s="32"/>
      <c r="J15" s="31"/>
      <c r="K15" s="32"/>
      <c r="L15" s="53"/>
    </row>
    <row r="16" spans="1:14">
      <c r="A16" s="375" t="str">
        <f>'RESUMO PLAN. 2'!A19:B19</f>
        <v>EXECUÇÃO DE QUADRA DE FUTEBOL E VOLEY DE AREIA</v>
      </c>
      <c r="B16" s="376"/>
      <c r="C16" s="35"/>
      <c r="D16" s="36"/>
      <c r="E16" s="30"/>
      <c r="F16" s="31"/>
      <c r="G16" s="32"/>
      <c r="H16" s="31"/>
      <c r="I16" s="32"/>
      <c r="J16" s="31"/>
      <c r="K16" s="32"/>
      <c r="L16" s="53"/>
    </row>
    <row r="17" spans="1:18">
      <c r="A17" s="26">
        <v>4</v>
      </c>
      <c r="B17" s="34" t="str">
        <f>'RESUMO PLAN. 2'!B20</f>
        <v>MOVIMENTO DOS SOLOS</v>
      </c>
      <c r="C17" s="35">
        <f>'RESUMO PLAN. 2'!C20</f>
        <v>1224.06</v>
      </c>
      <c r="D17" s="36">
        <f t="shared" si="0"/>
        <v>2.0519971718025399E-3</v>
      </c>
      <c r="E17" s="30">
        <f t="shared" ref="E17:E18" si="6">C17*F17</f>
        <v>1224.06</v>
      </c>
      <c r="F17" s="31">
        <v>1</v>
      </c>
      <c r="G17" s="32"/>
      <c r="H17" s="31"/>
      <c r="I17" s="32"/>
      <c r="J17" s="31"/>
      <c r="K17" s="32"/>
      <c r="L17" s="53"/>
    </row>
    <row r="18" spans="1:18">
      <c r="A18" s="26">
        <v>5</v>
      </c>
      <c r="B18" s="34" t="str">
        <f>'RESUMO PLAN. 2'!B22</f>
        <v>FUNDAÇÕES</v>
      </c>
      <c r="C18" s="35">
        <f>'RESUMO PLAN. 2'!C22</f>
        <v>31102.94</v>
      </c>
      <c r="D18" s="36">
        <f t="shared" si="0"/>
        <v>5.2140536341963598E-2</v>
      </c>
      <c r="E18" s="30">
        <f t="shared" si="6"/>
        <v>31102.94</v>
      </c>
      <c r="F18" s="31">
        <v>1</v>
      </c>
      <c r="G18" s="32"/>
      <c r="H18" s="31"/>
      <c r="I18" s="32"/>
      <c r="J18" s="31"/>
      <c r="K18" s="32"/>
      <c r="L18" s="53"/>
    </row>
    <row r="19" spans="1:18">
      <c r="A19" s="26">
        <v>6</v>
      </c>
      <c r="B19" s="293" t="str">
        <f>'RESUMO PLAN. 2'!B24</f>
        <v>EXECUÇÃO DE ALAMBRADO E TRAVES</v>
      </c>
      <c r="C19" s="35">
        <f>'RESUMO PLAN. 2'!C24</f>
        <v>103951.77</v>
      </c>
      <c r="D19" s="36">
        <f t="shared" si="0"/>
        <v>0.17426330248833199</v>
      </c>
      <c r="E19" s="30"/>
      <c r="F19" s="31"/>
      <c r="G19" s="32">
        <f t="shared" ref="G19:G25" si="7">C19*H19</f>
        <v>51975.885000000002</v>
      </c>
      <c r="H19" s="31">
        <v>0.5</v>
      </c>
      <c r="I19" s="32">
        <f t="shared" ref="I19:I28" si="8">C19*J19</f>
        <v>51975.885000000002</v>
      </c>
      <c r="J19" s="31">
        <v>0.5</v>
      </c>
      <c r="K19" s="32"/>
      <c r="L19" s="53"/>
    </row>
    <row r="20" spans="1:18">
      <c r="A20" s="26">
        <v>7</v>
      </c>
      <c r="B20" s="293" t="str">
        <f>'RESUMO PLAN. 2'!B26</f>
        <v>PISO</v>
      </c>
      <c r="C20" s="35">
        <f>'RESUMO PLAN. 2'!C26</f>
        <v>45639.91</v>
      </c>
      <c r="D20" s="36">
        <f t="shared" si="0"/>
        <v>7.6510110812641696E-2</v>
      </c>
      <c r="E20" s="30"/>
      <c r="F20" s="31"/>
      <c r="G20" s="32">
        <f t="shared" si="7"/>
        <v>45639.91</v>
      </c>
      <c r="H20" s="31">
        <v>1</v>
      </c>
      <c r="I20" s="32"/>
      <c r="J20" s="31"/>
      <c r="K20" s="32"/>
      <c r="L20" s="53"/>
    </row>
    <row r="21" spans="1:18">
      <c r="A21" s="26">
        <v>8</v>
      </c>
      <c r="B21" s="293" t="str">
        <f>'RESUMO PLAN. 2'!B28</f>
        <v>PINTURA</v>
      </c>
      <c r="C21" s="35">
        <f>'RESUMO PLAN. 2'!C28</f>
        <v>3734.38</v>
      </c>
      <c r="D21" s="36">
        <f t="shared" si="0"/>
        <v>6.2602627309412502E-3</v>
      </c>
      <c r="E21" s="30"/>
      <c r="F21" s="31"/>
      <c r="G21" s="32"/>
      <c r="H21" s="31"/>
      <c r="I21" s="32">
        <f t="shared" ref="I21" si="9">C21*J21</f>
        <v>3734.38</v>
      </c>
      <c r="J21" s="31">
        <v>1</v>
      </c>
      <c r="K21" s="32"/>
      <c r="L21" s="53"/>
    </row>
    <row r="22" spans="1:18" ht="26.25">
      <c r="A22" s="26">
        <v>9</v>
      </c>
      <c r="B22" s="293" t="str">
        <f>'RESUMO PLAN. 2'!B30</f>
        <v>INSTALAÇÕES ELÉTRICAS (quadra, playground e academia)</v>
      </c>
      <c r="C22" s="35">
        <f>'RESUMO PLAN. 2'!C30</f>
        <v>97041.69</v>
      </c>
      <c r="D22" s="36">
        <f t="shared" si="0"/>
        <v>0.16267934041381801</v>
      </c>
      <c r="E22" s="30">
        <f t="shared" ref="E22:E24" si="10">C22*F22</f>
        <v>48520.845000000001</v>
      </c>
      <c r="F22" s="31">
        <v>0.5</v>
      </c>
      <c r="G22" s="32">
        <f t="shared" si="7"/>
        <v>48520.845000000001</v>
      </c>
      <c r="H22" s="31">
        <v>0.5</v>
      </c>
      <c r="I22" s="32"/>
      <c r="J22" s="31"/>
      <c r="K22" s="32"/>
      <c r="L22" s="53"/>
    </row>
    <row r="23" spans="1:18">
      <c r="A23" s="375" t="str">
        <f>'RESUMO PLAN. 2'!A32:B32</f>
        <v>CALÇAMENTO E PAISAGISMO</v>
      </c>
      <c r="B23" s="376"/>
      <c r="C23" s="35"/>
      <c r="D23" s="36">
        <f t="shared" si="0"/>
        <v>0</v>
      </c>
      <c r="E23" s="30"/>
      <c r="F23" s="31"/>
      <c r="G23" s="32"/>
      <c r="H23" s="31"/>
      <c r="I23" s="32"/>
      <c r="J23" s="31"/>
      <c r="K23" s="32"/>
      <c r="L23" s="53"/>
    </row>
    <row r="24" spans="1:18" ht="26.25">
      <c r="A24" s="26">
        <v>10</v>
      </c>
      <c r="B24" s="293" t="str">
        <f>'RESUMO PLAN. 2'!B33</f>
        <v>ASSENTAMENTO DE PAVER SEM FORNECIMENTO DE MATERIAL</v>
      </c>
      <c r="C24" s="35">
        <f>'RESUMO PLAN. 2'!C33</f>
        <v>59179.45</v>
      </c>
      <c r="D24" s="36">
        <f t="shared" si="0"/>
        <v>9.92076074937744E-2</v>
      </c>
      <c r="E24" s="30">
        <f t="shared" si="10"/>
        <v>11835.89</v>
      </c>
      <c r="F24" s="31">
        <v>0.2</v>
      </c>
      <c r="G24" s="32">
        <f t="shared" si="7"/>
        <v>17753.834999999999</v>
      </c>
      <c r="H24" s="31">
        <v>0.3</v>
      </c>
      <c r="I24" s="32">
        <f t="shared" si="8"/>
        <v>17753.834999999999</v>
      </c>
      <c r="J24" s="31">
        <v>0.3</v>
      </c>
      <c r="K24" s="32">
        <f t="shared" si="2"/>
        <v>11835.89</v>
      </c>
      <c r="L24" s="53">
        <v>0.2</v>
      </c>
    </row>
    <row r="25" spans="1:18">
      <c r="A25" s="26">
        <v>11</v>
      </c>
      <c r="B25" s="293" t="str">
        <f>'RESUMO PLAN. 2'!B35</f>
        <v>PAISAGISMO</v>
      </c>
      <c r="C25" s="35">
        <f>'RESUMO PLAN. 2'!C35</f>
        <v>144604.59</v>
      </c>
      <c r="D25" s="36">
        <f t="shared" si="0"/>
        <v>0.24241312493641301</v>
      </c>
      <c r="E25" s="30"/>
      <c r="F25" s="31"/>
      <c r="G25" s="32">
        <f t="shared" si="7"/>
        <v>28920.918000000001</v>
      </c>
      <c r="H25" s="31">
        <v>0.2</v>
      </c>
      <c r="I25" s="32">
        <f t="shared" si="8"/>
        <v>72302.294999999998</v>
      </c>
      <c r="J25" s="31">
        <v>0.5</v>
      </c>
      <c r="K25" s="32">
        <f t="shared" si="2"/>
        <v>43381.377</v>
      </c>
      <c r="L25" s="53">
        <v>0.3</v>
      </c>
    </row>
    <row r="26" spans="1:18">
      <c r="A26" s="26">
        <v>12</v>
      </c>
      <c r="B26" s="34" t="str">
        <f>'RESUMO PLAN. 2'!B37</f>
        <v>PERGOLADO</v>
      </c>
      <c r="C26" s="35">
        <f>'RESUMO PLAN. 2'!C37</f>
        <v>28098.75</v>
      </c>
      <c r="D26" s="36">
        <f t="shared" si="0"/>
        <v>4.7104353978715499E-2</v>
      </c>
      <c r="E26" s="30"/>
      <c r="F26" s="31"/>
      <c r="G26" s="32"/>
      <c r="H26" s="31"/>
      <c r="I26" s="32">
        <f t="shared" si="8"/>
        <v>28098.75</v>
      </c>
      <c r="J26" s="31">
        <v>1</v>
      </c>
      <c r="K26" s="32"/>
      <c r="L26" s="53"/>
      <c r="R26" t="s">
        <v>45</v>
      </c>
    </row>
    <row r="27" spans="1:18">
      <c r="A27" s="375" t="str">
        <f>'RESUMO PLAN. 2'!A39:B39</f>
        <v>LETREIRO "EU AO NOVO MUNDO"</v>
      </c>
      <c r="B27" s="376"/>
      <c r="C27" s="35"/>
      <c r="D27" s="36"/>
      <c r="E27" s="30"/>
      <c r="F27" s="31"/>
      <c r="G27" s="32"/>
      <c r="H27" s="31"/>
      <c r="I27" s="32"/>
      <c r="J27" s="31"/>
      <c r="K27" s="32"/>
      <c r="L27" s="53"/>
    </row>
    <row r="28" spans="1:18">
      <c r="A28" s="26">
        <v>13</v>
      </c>
      <c r="B28" s="34" t="str">
        <f>'RESUMO PLAN. 2'!B40</f>
        <v>FUNDAÇÕES/ LETREIRO</v>
      </c>
      <c r="C28" s="35">
        <f>'RESUMO PLAN. 2'!C40</f>
        <v>23840.639999999999</v>
      </c>
      <c r="D28" s="36">
        <f t="shared" si="0"/>
        <v>3.9966117554664303E-2</v>
      </c>
      <c r="E28" s="30"/>
      <c r="F28" s="31"/>
      <c r="G28" s="32"/>
      <c r="H28" s="31"/>
      <c r="I28" s="32">
        <f t="shared" si="8"/>
        <v>23840.639999999999</v>
      </c>
      <c r="J28" s="31">
        <v>1</v>
      </c>
      <c r="K28" s="32"/>
      <c r="L28" s="53"/>
      <c r="N28" s="55"/>
    </row>
    <row r="29" spans="1:18">
      <c r="A29" s="26">
        <v>14</v>
      </c>
      <c r="B29" s="34" t="str">
        <f>'RESUMO PLAN. 2'!B42</f>
        <v>SERVIÇOS COMPLEMENTARES</v>
      </c>
      <c r="C29" s="35">
        <f>'RESUMO PLAN. 2'!C42</f>
        <v>9365.59</v>
      </c>
      <c r="D29" s="36">
        <f t="shared" si="0"/>
        <v>1.5700344911411299E-2</v>
      </c>
      <c r="E29" s="30"/>
      <c r="F29" s="31"/>
      <c r="G29" s="32"/>
      <c r="H29" s="31"/>
      <c r="I29" s="32"/>
      <c r="J29" s="31"/>
      <c r="K29" s="32">
        <f t="shared" ref="K29:K30" si="11">C29*L29</f>
        <v>9365.59</v>
      </c>
      <c r="L29" s="53">
        <v>1</v>
      </c>
    </row>
    <row r="30" spans="1:18">
      <c r="A30" s="26">
        <v>15</v>
      </c>
      <c r="B30" s="34" t="str">
        <f>'RESUMO PLAN. 2'!B44</f>
        <v>LIMPEZA DE OBRA</v>
      </c>
      <c r="C30" s="35">
        <f>'RESUMO PLAN. 2'!C44</f>
        <v>956.96</v>
      </c>
      <c r="D30" s="36">
        <f t="shared" si="0"/>
        <v>1.6042344440045E-3</v>
      </c>
      <c r="E30" s="30"/>
      <c r="F30" s="31"/>
      <c r="G30" s="32"/>
      <c r="H30" s="31"/>
      <c r="I30" s="32"/>
      <c r="J30" s="31"/>
      <c r="K30" s="32">
        <f t="shared" si="11"/>
        <v>956.96</v>
      </c>
      <c r="L30" s="53">
        <v>1</v>
      </c>
    </row>
    <row r="31" spans="1:18">
      <c r="A31" s="377" t="s">
        <v>525</v>
      </c>
      <c r="B31" s="378"/>
      <c r="C31" s="37">
        <f>SUM(C13:C30)</f>
        <v>596521.29</v>
      </c>
      <c r="D31" s="38">
        <f t="shared" si="0"/>
        <v>1</v>
      </c>
      <c r="E31" s="39"/>
      <c r="F31" s="40"/>
      <c r="G31" s="41"/>
      <c r="H31" s="40"/>
      <c r="I31" s="41"/>
      <c r="J31" s="40"/>
      <c r="K31" s="41"/>
      <c r="L31" s="56"/>
    </row>
    <row r="32" spans="1:18" ht="15" customHeight="1">
      <c r="A32" s="379" t="s">
        <v>526</v>
      </c>
      <c r="B32" s="380"/>
      <c r="C32" s="42"/>
      <c r="D32" s="42"/>
      <c r="E32" s="43">
        <f>SUM(E13:E30)</f>
        <v>112486.198964387</v>
      </c>
      <c r="F32" s="44">
        <f>E32/C31</f>
        <v>0.18857030059126101</v>
      </c>
      <c r="G32" s="43">
        <f>SUM(G13:G30)</f>
        <v>204639.94892449401</v>
      </c>
      <c r="H32" s="44">
        <f>G32/C31</f>
        <v>0.34305556625563899</v>
      </c>
      <c r="I32" s="43">
        <f>SUM(I13:I30)</f>
        <v>209834.60113519899</v>
      </c>
      <c r="J32" s="57">
        <f>I32/C31</f>
        <v>0.35176380902548998</v>
      </c>
      <c r="K32" s="43">
        <f>SUM(K13:K30)</f>
        <v>69560.540975919997</v>
      </c>
      <c r="L32" s="58">
        <f>K32/C31</f>
        <v>0.11661032412760999</v>
      </c>
    </row>
    <row r="33" spans="1:16">
      <c r="A33" s="381" t="s">
        <v>527</v>
      </c>
      <c r="B33" s="382"/>
      <c r="C33" s="45"/>
      <c r="D33" s="46"/>
      <c r="E33" s="47">
        <f>E32</f>
        <v>112486.198964387</v>
      </c>
      <c r="F33" s="48">
        <f>E33/C31</f>
        <v>0.18857030059126101</v>
      </c>
      <c r="G33" s="47">
        <f>G32+E33</f>
        <v>317126.14788888098</v>
      </c>
      <c r="H33" s="48">
        <f>G33/C31</f>
        <v>0.53162586684690005</v>
      </c>
      <c r="I33" s="47">
        <f>I32+G33</f>
        <v>526960.74902408</v>
      </c>
      <c r="J33" s="59">
        <f>I33/C31</f>
        <v>0.88338967587239003</v>
      </c>
      <c r="K33" s="47">
        <f>K32+I33</f>
        <v>596521.29</v>
      </c>
      <c r="L33" s="60">
        <f>K33/C31</f>
        <v>1</v>
      </c>
    </row>
    <row r="35" spans="1:16">
      <c r="E35" s="49"/>
    </row>
    <row r="36" spans="1:16">
      <c r="A36" s="50" t="s">
        <v>190</v>
      </c>
      <c r="B36" s="50" t="s">
        <v>191</v>
      </c>
    </row>
    <row r="37" spans="1:16">
      <c r="A37" s="50"/>
      <c r="B37" s="50" t="s">
        <v>506</v>
      </c>
    </row>
    <row r="38" spans="1:16">
      <c r="P38" t="s">
        <v>45</v>
      </c>
    </row>
  </sheetData>
  <mergeCells count="19">
    <mergeCell ref="A33:B33"/>
    <mergeCell ref="A11:A12"/>
    <mergeCell ref="B11:B12"/>
    <mergeCell ref="C11:C12"/>
    <mergeCell ref="H1:L5"/>
    <mergeCell ref="B1:G2"/>
    <mergeCell ref="A16:B16"/>
    <mergeCell ref="A23:B23"/>
    <mergeCell ref="A27:B27"/>
    <mergeCell ref="A31:B31"/>
    <mergeCell ref="A32:B32"/>
    <mergeCell ref="B3:G3"/>
    <mergeCell ref="B4:G4"/>
    <mergeCell ref="B5:G5"/>
    <mergeCell ref="E10:L10"/>
    <mergeCell ref="E11:F11"/>
    <mergeCell ref="G11:H11"/>
    <mergeCell ref="I11:J11"/>
    <mergeCell ref="K11:L11"/>
  </mergeCells>
  <pageMargins left="0.70866141732283505" right="0.70866141732283505" top="0.74803149606299202" bottom="0.74803149606299202" header="0.31496062992126" footer="0.31496062992126"/>
  <pageSetup paperSize="9" scale="70" orientation="landscape" horizontalDpi="360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8</vt:i4>
      </vt:variant>
    </vt:vector>
  </HeadingPairs>
  <TitlesOfParts>
    <vt:vector size="15" baseType="lpstr">
      <vt:lpstr>LAGO</vt:lpstr>
      <vt:lpstr>MEMÓRIA CÁLCULO</vt:lpstr>
      <vt:lpstr>COMPOSIÇÕES</vt:lpstr>
      <vt:lpstr>COTAÇÕES</vt:lpstr>
      <vt:lpstr>RESUMO PLAN. 2</vt:lpstr>
      <vt:lpstr>QCI</vt:lpstr>
      <vt:lpstr>CRONOGRAMA</vt:lpstr>
      <vt:lpstr>COMPOSIÇÕES!Area_de_impressao</vt:lpstr>
      <vt:lpstr>COTAÇÕES!Area_de_impressao</vt:lpstr>
      <vt:lpstr>CRONOGRAMA!Area_de_impressao</vt:lpstr>
      <vt:lpstr>LAGO!Area_de_impressao</vt:lpstr>
      <vt:lpstr>QCI!Area_de_impressao</vt:lpstr>
      <vt:lpstr>'RESUMO PLAN. 2'!Area_de_impressao</vt:lpstr>
      <vt:lpstr>COMPOSIÇÕES!Titulos_de_impressao</vt:lpstr>
      <vt:lpstr>LAGO!Titulos_de_impressao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</dc:creator>
  <cp:lastModifiedBy>User</cp:lastModifiedBy>
  <cp:lastPrinted>2024-09-12T18:17:00Z</cp:lastPrinted>
  <dcterms:created xsi:type="dcterms:W3CDTF">2013-09-11T19:08:00Z</dcterms:created>
  <dcterms:modified xsi:type="dcterms:W3CDTF">2024-09-24T12:44:24Z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EDC2B5CE6B4849868AFAC4187E7D3AA7_13</vt:lpwstr>
  </property>
  <property fmtid="{D5CDD505-2E9C-101B-9397-08002B2CF9AE}" pid="3" name="KSOProductBuildVer">
    <vt:lpwstr>1046-12.2.0.18283</vt:lpwstr>
  </property>
</Properties>
</file>