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G:\Meu Drive\0. SERVIÇOS 2024\QUADRA AREIA CRAS\"/>
    </mc:Choice>
  </mc:AlternateContent>
  <xr:revisionPtr revIDLastSave="0" documentId="13_ncr:1_{DB0F9674-D44F-4A61-BF5D-4B53C9CFF619}" xr6:coauthVersionLast="47" xr6:coauthVersionMax="47" xr10:uidLastSave="{00000000-0000-0000-0000-000000000000}"/>
  <bookViews>
    <workbookView xWindow="-120" yWindow="-120" windowWidth="29040" windowHeight="15840" tabRatio="695" activeTab="5" xr2:uid="{00000000-000D-0000-FFFF-FFFF00000000}"/>
  </bookViews>
  <sheets>
    <sheet name="QD CRAS" sheetId="5" r:id="rId1"/>
    <sheet name="MEMÓRIA CÁLCULO" sheetId="18" r:id="rId2"/>
    <sheet name="COMPOSIÇÕES" sheetId="19" r:id="rId3"/>
    <sheet name="RESUMO PLAN. 2" sheetId="11" r:id="rId4"/>
    <sheet name="QCI" sheetId="20" r:id="rId5"/>
    <sheet name="CRONOGRAMA" sheetId="13" r:id="rId6"/>
  </sheets>
  <definedNames>
    <definedName name="_xlnm.Print_Area" localSheetId="2">COMPOSIÇÕES!$A$1:$F$56</definedName>
    <definedName name="_xlnm.Print_Area" localSheetId="5">CRONOGRAMA!$A$1:$J$30</definedName>
    <definedName name="_xlnm.Print_Area" localSheetId="4">QCI!$A$1:$F$37</definedName>
    <definedName name="_xlnm.Print_Area" localSheetId="0">'QD CRAS'!$A$1:$G$78</definedName>
    <definedName name="_xlnm.Print_Area" localSheetId="3">'RESUMO PLAN. 2'!$A$1:$C$38</definedName>
    <definedName name="_xlnm.Print_Titles" localSheetId="2">COMPOSIÇÕES!$1:$13</definedName>
    <definedName name="_xlnm.Print_Titles" localSheetId="0">'QD CRAS'!$1:$13</definedName>
  </definedNames>
  <calcPr calcId="191029"/>
</workbook>
</file>

<file path=xl/calcChain.xml><?xml version="1.0" encoding="utf-8"?>
<calcChain xmlns="http://schemas.openxmlformats.org/spreadsheetml/2006/main">
  <c r="B8" i="13" l="1"/>
  <c r="F25" i="5"/>
  <c r="G25" i="5" s="1"/>
  <c r="B22" i="13"/>
  <c r="B17" i="13"/>
  <c r="B16" i="13"/>
  <c r="B14" i="13"/>
  <c r="B13" i="13"/>
  <c r="B7" i="13"/>
  <c r="B6" i="13"/>
  <c r="B31" i="20"/>
  <c r="B29" i="20"/>
  <c r="B27" i="20"/>
  <c r="B25" i="20"/>
  <c r="B23" i="20"/>
  <c r="B21" i="20"/>
  <c r="B19" i="20"/>
  <c r="B17" i="20"/>
  <c r="B15" i="20"/>
  <c r="B13" i="20"/>
  <c r="B10" i="20"/>
  <c r="B9" i="20"/>
  <c r="B8" i="20"/>
  <c r="B7" i="20"/>
  <c r="B6" i="20"/>
  <c r="A34" i="11"/>
  <c r="B31" i="11"/>
  <c r="B29" i="11"/>
  <c r="B21" i="13" s="1"/>
  <c r="B27" i="11"/>
  <c r="B20" i="13" s="1"/>
  <c r="B25" i="11"/>
  <c r="B19" i="13" s="1"/>
  <c r="B23" i="11"/>
  <c r="B18" i="13" s="1"/>
  <c r="B21" i="11"/>
  <c r="B19" i="11"/>
  <c r="B17" i="11"/>
  <c r="B15" i="13" s="1"/>
  <c r="B15" i="11"/>
  <c r="B13" i="11"/>
  <c r="A11" i="11"/>
  <c r="B10" i="11"/>
  <c r="B9" i="11"/>
  <c r="B8" i="11"/>
  <c r="B7" i="11"/>
  <c r="B6" i="11"/>
  <c r="F51" i="19"/>
  <c r="F50" i="19"/>
  <c r="F49" i="19"/>
  <c r="F48" i="19"/>
  <c r="F47" i="19"/>
  <c r="F45" i="19"/>
  <c r="F44" i="19"/>
  <c r="F43" i="19"/>
  <c r="F42" i="19"/>
  <c r="F41" i="19"/>
  <c r="F40" i="19"/>
  <c r="F39" i="19"/>
  <c r="F38" i="19"/>
  <c r="F37" i="19"/>
  <c r="F36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19" i="19"/>
  <c r="F18" i="19"/>
  <c r="F17" i="19"/>
  <c r="F16" i="19"/>
  <c r="F15" i="19"/>
  <c r="C10" i="19"/>
  <c r="B10" i="19"/>
  <c r="B9" i="19"/>
  <c r="B8" i="19"/>
  <c r="B7" i="19"/>
  <c r="B6" i="19"/>
  <c r="B10" i="18"/>
  <c r="B9" i="18"/>
  <c r="B8" i="18"/>
  <c r="B7" i="18"/>
  <c r="B6" i="18"/>
  <c r="F70" i="5"/>
  <c r="G70" i="5" s="1"/>
  <c r="G71" i="5" s="1"/>
  <c r="E70" i="5"/>
  <c r="F67" i="5"/>
  <c r="G67" i="5" s="1"/>
  <c r="G68" i="5" s="1"/>
  <c r="G64" i="5"/>
  <c r="F64" i="5"/>
  <c r="F63" i="5"/>
  <c r="G63" i="5" s="1"/>
  <c r="F62" i="5"/>
  <c r="G62" i="5" s="1"/>
  <c r="F61" i="5"/>
  <c r="G61" i="5" s="1"/>
  <c r="G60" i="5"/>
  <c r="F60" i="5"/>
  <c r="E59" i="5"/>
  <c r="F59" i="5" s="1"/>
  <c r="G59" i="5" s="1"/>
  <c r="B59" i="5"/>
  <c r="A59" i="5"/>
  <c r="F56" i="5"/>
  <c r="G56" i="5" s="1"/>
  <c r="G55" i="5"/>
  <c r="G57" i="5" s="1"/>
  <c r="F55" i="5"/>
  <c r="G52" i="5"/>
  <c r="F52" i="5"/>
  <c r="G51" i="5"/>
  <c r="F51" i="5"/>
  <c r="F50" i="5"/>
  <c r="G50" i="5" s="1"/>
  <c r="F49" i="5"/>
  <c r="G49" i="5" s="1"/>
  <c r="G46" i="5"/>
  <c r="F46" i="5"/>
  <c r="E45" i="5"/>
  <c r="F45" i="5" s="1"/>
  <c r="G45" i="5" s="1"/>
  <c r="B45" i="5"/>
  <c r="A45" i="5"/>
  <c r="G44" i="5"/>
  <c r="F44" i="5"/>
  <c r="F41" i="5"/>
  <c r="G41" i="5" s="1"/>
  <c r="G40" i="5"/>
  <c r="F40" i="5"/>
  <c r="F39" i="5"/>
  <c r="G39" i="5" s="1"/>
  <c r="G38" i="5"/>
  <c r="F38" i="5"/>
  <c r="F37" i="5"/>
  <c r="G37" i="5" s="1"/>
  <c r="G36" i="5"/>
  <c r="F36" i="5"/>
  <c r="F35" i="5"/>
  <c r="G35" i="5" s="1"/>
  <c r="F34" i="5"/>
  <c r="G34" i="5" s="1"/>
  <c r="F30" i="5"/>
  <c r="G30" i="5" s="1"/>
  <c r="F29" i="5"/>
  <c r="G29" i="5" s="1"/>
  <c r="G28" i="5"/>
  <c r="F28" i="5"/>
  <c r="F27" i="5"/>
  <c r="G27" i="5" s="1"/>
  <c r="F26" i="5"/>
  <c r="G26" i="5" s="1"/>
  <c r="F24" i="5"/>
  <c r="G24" i="5" s="1"/>
  <c r="F21" i="5"/>
  <c r="G21" i="5" s="1"/>
  <c r="F20" i="5"/>
  <c r="G20" i="5" s="1"/>
  <c r="G22" i="5" s="1"/>
  <c r="F17" i="5"/>
  <c r="G17" i="5" s="1"/>
  <c r="G16" i="5"/>
  <c r="F16" i="5"/>
  <c r="E16" i="5"/>
  <c r="A16" i="5"/>
  <c r="F15" i="5"/>
  <c r="G15" i="5" s="1"/>
  <c r="G53" i="5" l="1"/>
  <c r="C23" i="11" s="1"/>
  <c r="C18" i="13" s="1"/>
  <c r="G18" i="13" s="1"/>
  <c r="G42" i="5"/>
  <c r="C19" i="20"/>
  <c r="F19" i="20" s="1"/>
  <c r="C19" i="11"/>
  <c r="C16" i="13" s="1"/>
  <c r="E16" i="13" s="1"/>
  <c r="G18" i="5"/>
  <c r="G47" i="5"/>
  <c r="C29" i="20"/>
  <c r="F29" i="20" s="1"/>
  <c r="C29" i="11"/>
  <c r="C21" i="13" s="1"/>
  <c r="I21" i="13" s="1"/>
  <c r="C15" i="20"/>
  <c r="F15" i="20" s="1"/>
  <c r="C15" i="11"/>
  <c r="C14" i="13" s="1"/>
  <c r="C31" i="11"/>
  <c r="C22" i="13" s="1"/>
  <c r="I22" i="13" s="1"/>
  <c r="C31" i="20"/>
  <c r="F31" i="20" s="1"/>
  <c r="G31" i="5"/>
  <c r="C25" i="11"/>
  <c r="C19" i="13" s="1"/>
  <c r="I19" i="13" s="1"/>
  <c r="C25" i="20"/>
  <c r="F25" i="20" s="1"/>
  <c r="G65" i="5"/>
  <c r="C27" i="11"/>
  <c r="C23" i="20" l="1"/>
  <c r="F23" i="20" s="1"/>
  <c r="F72" i="5"/>
  <c r="G14" i="13"/>
  <c r="I14" i="13"/>
  <c r="E14" i="13"/>
  <c r="C17" i="11"/>
  <c r="C15" i="13" s="1"/>
  <c r="E15" i="13" s="1"/>
  <c r="C17" i="20"/>
  <c r="F17" i="20" s="1"/>
  <c r="C21" i="20"/>
  <c r="F21" i="20" s="1"/>
  <c r="C21" i="11"/>
  <c r="C17" i="13" s="1"/>
  <c r="C27" i="20"/>
  <c r="C13" i="11"/>
  <c r="C13" i="13" s="1"/>
  <c r="E13" i="13" s="1"/>
  <c r="C13" i="20"/>
  <c r="F13" i="20" s="1"/>
  <c r="C20" i="13"/>
  <c r="F27" i="20"/>
  <c r="C33" i="20" l="1"/>
  <c r="D27" i="20" s="1"/>
  <c r="F33" i="20"/>
  <c r="C33" i="11"/>
  <c r="I17" i="13"/>
  <c r="G17" i="13"/>
  <c r="I20" i="13"/>
  <c r="I24" i="13" s="1"/>
  <c r="E20" i="13"/>
  <c r="E24" i="13" s="1"/>
  <c r="G20" i="13"/>
  <c r="G24" i="13" s="1"/>
  <c r="C23" i="13"/>
  <c r="D19" i="20" l="1"/>
  <c r="D17" i="20"/>
  <c r="D23" i="20"/>
  <c r="D13" i="20"/>
  <c r="D15" i="20"/>
  <c r="D25" i="20"/>
  <c r="D21" i="20"/>
  <c r="D29" i="20"/>
  <c r="D31" i="20"/>
  <c r="J24" i="13"/>
  <c r="D21" i="13"/>
  <c r="D14" i="13"/>
  <c r="D13" i="13"/>
  <c r="D16" i="13"/>
  <c r="D17" i="13"/>
  <c r="D23" i="13"/>
  <c r="D19" i="13"/>
  <c r="D18" i="13"/>
  <c r="D15" i="13"/>
  <c r="D22" i="13"/>
  <c r="D20" i="13"/>
  <c r="H24" i="13"/>
  <c r="E25" i="13"/>
  <c r="F25" i="13" s="1"/>
  <c r="F24" i="13"/>
  <c r="D33" i="20" l="1"/>
  <c r="G25" i="13"/>
  <c r="H25" i="13" l="1"/>
  <c r="I25" i="13"/>
  <c r="J25" i="13" s="1"/>
</calcChain>
</file>

<file path=xl/sharedStrings.xml><?xml version="1.0" encoding="utf-8"?>
<sst xmlns="http://schemas.openxmlformats.org/spreadsheetml/2006/main" count="453" uniqueCount="291">
  <si>
    <t>PREFEITURA MUNICIPAL DE NOVO MUNDO</t>
  </si>
  <si>
    <t>PLANILHA ORÇAMENTÁRIA</t>
  </si>
  <si>
    <t>CNPJ: 01.614.517/0001-33</t>
  </si>
  <si>
    <t>Rua Nunes Freire, nº 12, Alto da Bela Vista, Centro, Novo Mundo/MT</t>
  </si>
  <si>
    <t>Fone: (66) 3539-6244/6003 - e-mail: prefeituranovomundo@hotmail.com</t>
  </si>
  <si>
    <t>OBRA :</t>
  </si>
  <si>
    <t>REFORMA DA QUADRA DE AREIA DO CRAS</t>
  </si>
  <si>
    <t>LOCAL:</t>
  </si>
  <si>
    <t>AV. BRILHANTE, LOTE 01, QUADRA 30 - SETOR III, NOVO MUNDO - MT</t>
  </si>
  <si>
    <t>ÁREA TOTAL:</t>
  </si>
  <si>
    <t>PROPRIETÁRIO:</t>
  </si>
  <si>
    <t>MUNICÍPIO DE NOVO MUNDO - MT</t>
  </si>
  <si>
    <t>CNPJ:</t>
  </si>
  <si>
    <t>01.614.517/0001-33</t>
  </si>
  <si>
    <t>REFERÊNCIA DE PREÇOS: SINAPI SETEMBRO/2024</t>
  </si>
  <si>
    <t xml:space="preserve">PLANILHA ORÇAMENTÁRIA </t>
  </si>
  <si>
    <t>BDI</t>
  </si>
  <si>
    <t>ITEM</t>
  </si>
  <si>
    <t>DESCRIÇÃO DO ITEM</t>
  </si>
  <si>
    <t>UNIT</t>
  </si>
  <si>
    <t>QTD</t>
  </si>
  <si>
    <t>R$/UNIT</t>
  </si>
  <si>
    <t>R$ TOTAL</t>
  </si>
  <si>
    <t xml:space="preserve">SERVIÇOS PRELIMINARES </t>
  </si>
  <si>
    <t>103689</t>
  </si>
  <si>
    <t>FORNECIMENTO E INSTALAÇÃO DE PLACA DE OBRA COM CHAPA GALVANIZADA E ESTRUTURA DE MADEIRA. AF_03/2022_PS (1,20X2,20M)</t>
  </si>
  <si>
    <t>M²</t>
  </si>
  <si>
    <t>CONSTRUÇÃO PROVISÓRIA PARA ALMOXARIFADO, COM PISO DE MADEIRA - 2X3M ALTURA 2,3M</t>
  </si>
  <si>
    <t>UN</t>
  </si>
  <si>
    <t>105007</t>
  </si>
  <si>
    <t>LOCAÇÃO DE PRAÇAS EM PONTALETEAMENTO. AF_03/2024</t>
  </si>
  <si>
    <t>Sub-Total</t>
  </si>
  <si>
    <t>ADMINISTRAÇÃO DE OBRA</t>
  </si>
  <si>
    <t>ENGENHEIRO CIVIL DE OBRA JUNIOR COM ENCARGOS COMPLEMENTARES</t>
  </si>
  <si>
    <t>h</t>
  </si>
  <si>
    <t>90776</t>
  </si>
  <si>
    <t>ENCARREGADO GERAL COM ENCARGOS COMPLEMENTARES</t>
  </si>
  <si>
    <t>DEMOLIÇÕES E RETIRADAS</t>
  </si>
  <si>
    <t>104802</t>
  </si>
  <si>
    <t>REMOÇÃO DE TELA DE ARAME GALVANIZADO DE ALAMBRADOS PARA QUADRAS POLIESPORTIVAS, DE FORMA MANUAL, SEM REMOÇÃO DA ESTRUTURA DE SUSTENTAÇÃO, SEM REAPROVEITAMENTO. AF_09/2023</t>
  </si>
  <si>
    <t>5928</t>
  </si>
  <si>
    <t>CHP</t>
  </si>
  <si>
    <t>93596</t>
  </si>
  <si>
    <r>
      <rPr>
        <sz val="10"/>
        <rFont val="Arial"/>
        <charset val="134"/>
      </rPr>
      <t>TRANSPORTE COM CAMINHÃO BASCULANTE DE 10 M³, EM VIA URBANA PAVIMENTADA, ADICIONAL PARA DMT EXCEDENTE A 30 KM (UNIDADE: TXKM). AF_07/2020 -</t>
    </r>
    <r>
      <rPr>
        <sz val="10"/>
        <color rgb="FFFF0000"/>
        <rFont val="Arial"/>
        <charset val="134"/>
      </rPr>
      <t xml:space="preserve"> remoção dos postes de concreto e depósito no almoxarifado da prefeitura</t>
    </r>
  </si>
  <si>
    <t>TXKM</t>
  </si>
  <si>
    <t>97622</t>
  </si>
  <si>
    <t>M³</t>
  </si>
  <si>
    <t>100975</t>
  </si>
  <si>
    <r>
      <rPr>
        <sz val="10"/>
        <rFont val="Arial"/>
        <charset val="134"/>
      </rPr>
      <t xml:space="preserve">CARGA, MANOBRA E DESCARGA DE SOLOS E MATERIAIS GRANULARES EM CAMINHÃO BASCULANTE 14 M³ - CARGA COM PÁ CARREGADEIRA (CAÇAMBA DE 1,7 A 2,8 M³ / 128 HP) E DESCARGA LIVRE (UNIDADE: M3). AF_07/2020 </t>
    </r>
    <r>
      <rPr>
        <sz val="10"/>
        <color rgb="FFFF0000"/>
        <rFont val="Arial"/>
        <charset val="134"/>
      </rPr>
      <t>(remoção da areia existente)</t>
    </r>
  </si>
  <si>
    <t>93593</t>
  </si>
  <si>
    <t>TRANSPORTE COM CAMINHÃO BASCULANTE DE 14 M³, EM VIA URBANA PAVIMENTADA, ADICIONAL PARA DMT EXCEDENTE A 30 KM (UNIDADE: M3XKM). AF_07/2020</t>
  </si>
  <si>
    <t>M³XKM</t>
  </si>
  <si>
    <t xml:space="preserve"> </t>
  </si>
  <si>
    <t>EXECUÇÃO DE QUADRA DE FUTEBOL E VOLEY DE AREIA</t>
  </si>
  <si>
    <t>MOVIMENTO DOS SOLOS E FUNDAÇÕES</t>
  </si>
  <si>
    <t>93358</t>
  </si>
  <si>
    <r>
      <rPr>
        <sz val="10"/>
        <rFont val="Arial"/>
        <charset val="134"/>
      </rPr>
      <t xml:space="preserve">ESCAVAÇÃO MANUAL DE VALA COM PROFUNDIDADE MENOR OU IGUAL A 1,30 M. AF_02/2021 </t>
    </r>
    <r>
      <rPr>
        <sz val="10"/>
        <color rgb="FFFF0000"/>
        <rFont val="Arial"/>
        <charset val="134"/>
      </rPr>
      <t>(brocas)</t>
    </r>
  </si>
  <si>
    <t>92761</t>
  </si>
  <si>
    <t>ARMAÇÃO DE PILAR OU VIGA DE ESTRUTURA CONVENCIONAL DE CONCRETO ARMADO UTILIZANDO AÇO CA-50 DE 8,0 MM - MONTAGEM. AF_06/2022 (BROCAS E BALDRAME)</t>
  </si>
  <si>
    <t>KG</t>
  </si>
  <si>
    <t>94963</t>
  </si>
  <si>
    <t>CONCRETO FCK = 15MPA, TRAÇO 1:3,4:3,5 (EM MASSA SECA DE CIMENTO/ AREIA MÉDIA/ BRITA 1) - PREPARO MECÂNICO COM BETONEIRA 400 L. AF_05/2021</t>
  </si>
  <si>
    <t>103670</t>
  </si>
  <si>
    <t>LANÇAMENTO COM USO DE BALDES, ADENSAMENTO E ACABAMENTO DE CONCRETO EM ESTRUTURAS. AF_02/2022</t>
  </si>
  <si>
    <t>97086</t>
  </si>
  <si>
    <t>FABRICAÇÃO, MONTAGEM E DESMONTAGEM DE FORMA PARA RADIER, PISO DE CONCRETO OU LAJE SOBRE SOLO, EM MADEIRA SERRADA, 4 UTILIZAÇÕES. AF_09/2021</t>
  </si>
  <si>
    <t>103335</t>
  </si>
  <si>
    <t>ALVENARIA DE VEDAÇÃO DE BLOCOS CERÂMICOS FURADOS NA HORIZONTAL DE 14X9X19 CM (ESPESSURA 14 CM, BLOCO DEITADO) E ARGAMASSA DE ASSENTAMENTO COM PREPARO MANUAL. AF_12/2021</t>
  </si>
  <si>
    <t>98562</t>
  </si>
  <si>
    <t>IMPERMEABILIZAÇÃO DE SUPERFÍCIE COM ARGAMASSA DE CIMENTO E AREIA, COM ADITIVO IMPERMEABILIZANTE, E = 1,5CM. AF_09/2023</t>
  </si>
  <si>
    <t>87529</t>
  </si>
  <si>
    <t>MASSA ÚNICA, EM ARGAMASSA TRAÇO 1:2:8, PREPARO MECÂNICO, APLICADA MANUALMENTE EM PAREDES INTERNAS DE AMBIENTES COM ÁREA ENTRE 5M² E 10M², E = 17,5MM, COM TALISCAS. AF_03/2024</t>
  </si>
  <si>
    <t>M2</t>
  </si>
  <si>
    <t>EXECUÇÃO DE ALAMBRADO E TRAVES</t>
  </si>
  <si>
    <t>102362</t>
  </si>
  <si>
    <t>ALAMBRADO PARA QUADRA POLIESPORTIVA, ESTRUTURADO POR TUBOS DE ACO GALVANIZADO, (MONTANTES COM DIAMETRO 2", TRAVESSAS E ESCORAS COM DIÂMETRO 1 ¼"), COM TELA DE ARAME GALVANIZADO, FIO 14 BWG E MALHA QUADRADA 5X5CM (EXCETO MURETA). AF_03/2021</t>
  </si>
  <si>
    <t>I1137 (GOINFRA)</t>
  </si>
  <si>
    <t>TRAVES PARA FUTEBOL OFICIAL COMPLETA, DE 3,00X2,00M, EM TUBO DE AÇO GALVANIZADO 3" COM REQUADRO EM TUBO DE 1", PINTURA EM PRIMER COM TINTA ESMALTE SINTÉTICO E REDES DE POLIETILENO FIA 4MM</t>
  </si>
  <si>
    <t>CJ</t>
  </si>
  <si>
    <t>PISO</t>
  </si>
  <si>
    <t>CARGA, MANOBRA E DESCARGA DE SOLOS E MATERIAIS GRANULARES EM CAMINHÃO BASCULANTE 14 M³ - CARGA COM PÁ CARREGADEIRA (CAÇAMBA DE 1,7 A 2,8 M³ / 128 HP) E DESCARGA LIVRE (UNIDADE: M3). AF_07/2020</t>
  </si>
  <si>
    <t>93592</t>
  </si>
  <si>
    <t>TRANSPORTE COM CAMINHÃO BASCULANTE DE 14 M³, EM VIA URBANA EM REVESTIMENTO PRIMÁRIO (UNIDADE: M3XKM). AF_07/2020</t>
  </si>
  <si>
    <t xml:space="preserve">AREIA FINA - POSTO JAZIDA/FORNECEDOR (RETIRADO NA JAZIDA, SEM TRANSPORTE)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</si>
  <si>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PINTURA </t>
  </si>
  <si>
    <t>88415</t>
  </si>
  <si>
    <t>APLICAÇÃO MANUAL DE FUNDO SELADOR ACRÍLICO EM PAREDES EXTERNAS DE CASAS. AF_03/2024</t>
  </si>
  <si>
    <t>88426</t>
  </si>
  <si>
    <t>APLICAÇÃO MANUAL DE PINTURA COM TINTA TEXTURIZADA ACRÍLICA EM PANOS CEGOS DE FACHADA (SEM PRESENÇA DE VÃOS) DE EDIFÍCIOS DE MÚLTIPLOS PAVIMENTOS, DUAS CORES. AF_03/2024</t>
  </si>
  <si>
    <t>INSTALAÇÕES ELÉTRICAS</t>
  </si>
  <si>
    <t>100578</t>
  </si>
  <si>
    <t>ASSENTAMENTO DE POSTE DE CONCRETO COM COMPRIMENTO NOMINAL DE 9 M, CARGA NOMINAL MENOR OU IGUAL A 1000 DAN, ENGASTAMENTO SIMPLES COM 1,5 M DE SOLO (NÃO INCLUI FORNECIMENTO). AF_11/2019</t>
  </si>
  <si>
    <t>97882</t>
  </si>
  <si>
    <t>CAIXA ENTERRADA ELÉTRICA RETANGULAR, EM CONCRETO PRÉ-MOLDADO, FUNDO COM BRITA, DIMENSÕES INTERNAS: 0,4X0,4X0,4 M. AF_12/2020</t>
  </si>
  <si>
    <t>91929</t>
  </si>
  <si>
    <r>
      <rPr>
        <sz val="10"/>
        <rFont val="Arial"/>
        <charset val="134"/>
      </rPr>
      <t>CABO DE COBRE FLEXÍVEL ISOLADO, 4 MM², ANTI-CHAMA 0,6/1,0 KV, PARA CIRCUITOS TERMINAIS - FORNECIMENTO E INSTALAÇÃO. AF_03/2023</t>
    </r>
    <r>
      <rPr>
        <sz val="10"/>
        <color rgb="FFFF0000"/>
        <rFont val="Arial"/>
        <charset val="134"/>
      </rPr>
      <t xml:space="preserve"> (cabo em eletroduto enterrado, OBRIGATORIAMENTE COM ISOLAÇÃO 1kV, isolação em EPR ou XLPE)</t>
    </r>
  </si>
  <si>
    <t>M</t>
  </si>
  <si>
    <t>91849</t>
  </si>
  <si>
    <t>ELETRODUTO FLEXÍVEL LISO, PEAD, DN 32 MM (1"), PARA CIRCUITOS TERMINAIS, INSTALADO EM LAJE - FORNECIMENTO E INSTALAÇÃO. AF_03/2023</t>
  </si>
  <si>
    <t>91872</t>
  </si>
  <si>
    <t>ELETRODUTO RÍGIDO ROSCÁVEL, PVC, DN 32 MM (1"), PARA CIRCUITOS TERMINAIS, INSTALADO EM PAREDE - FORNECIMENTO E INSTALAÇÃO. AF_03/2023</t>
  </si>
  <si>
    <t>SERVIÇOS COMPLEMENTARES</t>
  </si>
  <si>
    <t>PLACA DE INAUGURACAO METALICA, *40* CM X *60* CM</t>
  </si>
  <si>
    <t>LIMPEZA DE OBRA</t>
  </si>
  <si>
    <t>COMP 01</t>
  </si>
  <si>
    <t>LIMPEZA E REMOÇÃO DE ENTULHO</t>
  </si>
  <si>
    <t>TOTAL GERAL DO ORÇAMENTO:</t>
  </si>
  <si>
    <t>VALOR POR EXTENSO: DUZENTOS E VINTE E CINCO MIL, TREZENTOS E OITENTA E SEIS REAIS E DOZE CENTAVOS</t>
  </si>
  <si>
    <t>RESP. TÉCNICO:</t>
  </si>
  <si>
    <t>FABIANA DE DAVID</t>
  </si>
  <si>
    <t>ARQTª E URBª - CAU  A44114-7</t>
  </si>
  <si>
    <t xml:space="preserve">                 PREFEITURA MUNICIPAL DE NOVO MUNDO</t>
  </si>
  <si>
    <t>MEMÓRIA DE CÁLCULO</t>
  </si>
  <si>
    <t xml:space="preserve">                            Rua Nunes Freire, nº 12, Alto da Bela Vista, Centro, Novo Mundo/MT</t>
  </si>
  <si>
    <t xml:space="preserve">                             Fone: (66) 3539-6244/6003 - e-mail: prefeituranovomundo@hotmail.com</t>
  </si>
  <si>
    <t>ADM OBRA</t>
  </si>
  <si>
    <t>Arquiteto e urbanista</t>
  </si>
  <si>
    <t>1h/dia/20 dias/3 meses</t>
  </si>
  <si>
    <t>Encarregado</t>
  </si>
  <si>
    <t>8h/dia/20 dias/3 meses</t>
  </si>
  <si>
    <t>PONTALETEAMENTO</t>
  </si>
  <si>
    <t>DEMOLIÇÕES</t>
  </si>
  <si>
    <t>REMOÇÃO TELA EXISTENTE</t>
  </si>
  <si>
    <t>REMOÇÃO DE PILARES DE CONCRETO guindauto</t>
  </si>
  <si>
    <t>TRANSPORTE DOS POSTES ATÉ ELEFANTE BRANCO</t>
  </si>
  <si>
    <t>8UND X 380KG (PESO) X 0,79KM</t>
  </si>
  <si>
    <t>2,40TXKM</t>
  </si>
  <si>
    <t>DEMOLIÇÃO ALVENARIA DA MURETA</t>
  </si>
  <si>
    <t>REMOÇÃO AREIA EXISTENTE</t>
  </si>
  <si>
    <t>TRANSPORTE AREIA ATÉ BARRAÇÃO INFRA</t>
  </si>
  <si>
    <t>ESCAVAÇÃO BROCA</t>
  </si>
  <si>
    <t>38 x ø 0,25 x 1,50</t>
  </si>
  <si>
    <t>2,79M³</t>
  </si>
  <si>
    <t>FERRAGEM 8MM BROCAS E BALDRAME</t>
  </si>
  <si>
    <t>Broca (38un x 4FE x 1,50= 228m) + baldrame ( 96 x 4fe=384,00m)= 612m x 0,40 (coefic) = 244,80Kg</t>
  </si>
  <si>
    <t>244,80Kg</t>
  </si>
  <si>
    <t>CONCRETO 15MPA</t>
  </si>
  <si>
    <t>BROCA( 38Xø0,25X1,50= 2,79M³)+ BALDRAME(96,00X0,30X0,15=4,32M³) = 7,11M²</t>
  </si>
  <si>
    <t>7,11M²</t>
  </si>
  <si>
    <t>LANÇAMENTO</t>
  </si>
  <si>
    <t>MESMA QUANTIDADE DO CONCRETO</t>
  </si>
  <si>
    <t>7,11M³</t>
  </si>
  <si>
    <t>FORMA</t>
  </si>
  <si>
    <t xml:space="preserve">96 X 0,30 X 2 </t>
  </si>
  <si>
    <t>57,60M²</t>
  </si>
  <si>
    <t>ALVENARIA DE EMBASAMENTO</t>
  </si>
  <si>
    <t>IMPERMEABILIZAÇÃO INTERNA</t>
  </si>
  <si>
    <t>MURETA POR DENTRO 30CM: 96,00 X 0,30</t>
  </si>
  <si>
    <t>28,80M²</t>
  </si>
  <si>
    <t>REBOCO DA MURETA E VIGA BALDRAME</t>
  </si>
  <si>
    <t>96,00 X (0,60(externo)+0,15+0,40(interno)) = 110,40M²</t>
  </si>
  <si>
    <t>110,40M²</t>
  </si>
  <si>
    <t>ALAMBRADO</t>
  </si>
  <si>
    <t>96,00 X 4,00 = 384,00 M²</t>
  </si>
  <si>
    <t>384,00 M²</t>
  </si>
  <si>
    <t>PORTÃO DE GRADIL</t>
  </si>
  <si>
    <t>1,10 X 2,00M = 2,20 X 2 = 4,40M2</t>
  </si>
  <si>
    <t>4,40M²</t>
  </si>
  <si>
    <t>TRAVE DE FUTEBOL</t>
  </si>
  <si>
    <t>PISOS DAS CALÇADAS</t>
  </si>
  <si>
    <t>CARGA DE AREIA</t>
  </si>
  <si>
    <t>TRANSPORTE VIA NÃO PAV</t>
  </si>
  <si>
    <t>TRANSPORTE VIA PAV</t>
  </si>
  <si>
    <t>AREIA FINA</t>
  </si>
  <si>
    <t>FUNDO SELADOR</t>
  </si>
  <si>
    <t>MESMA QUANTIDADE DE REBOCO</t>
  </si>
  <si>
    <t>TEXTURA</t>
  </si>
  <si>
    <t>INTALAÇÕES ELÉTRICAS</t>
  </si>
  <si>
    <t>POSTE PARA REFLETOR</t>
  </si>
  <si>
    <t>4 UNIDADES</t>
  </si>
  <si>
    <t>CAIXA DE ELÉTRICA</t>
  </si>
  <si>
    <t>5 UNIDADES (1 PROXIMA À ENTRADA DE ENERGIA EXISTENTE)</t>
  </si>
  <si>
    <t>FIO ELÉTRICA 4MM</t>
  </si>
  <si>
    <t xml:space="preserve">(6,62+14+22,5+14)X2 FASE + (4X2X8)SUBIDA POSTE + 2X2X7(PADRÃO)+ (4X8) TERRA = </t>
  </si>
  <si>
    <t>238,24M</t>
  </si>
  <si>
    <t>ELETRODUTO 32MM</t>
  </si>
  <si>
    <t>(6,62+14+22,5+14) CHÃO</t>
  </si>
  <si>
    <t>57,12M</t>
  </si>
  <si>
    <t>ELETRODUTO PVC RIGIDO DESCIDA/SUBIDA</t>
  </si>
  <si>
    <t>5X8 = 40</t>
  </si>
  <si>
    <t>40,00M</t>
  </si>
  <si>
    <t>LIMPEZA</t>
  </si>
  <si>
    <t>TRANSPORTE DE ENTULHOS</t>
  </si>
  <si>
    <t>ESTIMADO 8M³</t>
  </si>
  <si>
    <t>ARQTª E URBª - CAU A44114-7</t>
  </si>
  <si>
    <t>PLANILHA DE COMPOSIÇÃO DE PREÇOS UNITÁRIOS</t>
  </si>
  <si>
    <t>COMPOSIÇÕES</t>
  </si>
  <si>
    <t>COEF</t>
  </si>
  <si>
    <t>CAMINHÃO BASCULANTE 10 M3, TRUCADO CABINE SIMPLES, PESO BRUTO TOTAL 23.000 KG, CARGA ÚTIL MÁXIMA 15.935 KG, DISTÂNCIA ENTRE EIXOS 4,80 M, POTÊNCIA 2
30 CV INCLUSIVE CAÇAMBA METÁLICA - CHP DIURNO. AF_06/2014</t>
  </si>
  <si>
    <t>CHI</t>
  </si>
  <si>
    <t>93589</t>
  </si>
  <si>
    <t>TRANSPORTE COM CAMINHÃO BASCULANTE DE 10 M³, EM VIA URBANA EM REVESTIMENTO PRIMÁRIO (UNIDADE: M3XKM). AF_07/2020 (1,8KM BOTA-FORA)</t>
  </si>
  <si>
    <t>SERVENTE COM ENCARGOS COMPLEMENTARES</t>
  </si>
  <si>
    <t>H</t>
  </si>
  <si>
    <t>TOTAL</t>
  </si>
  <si>
    <t>COMP 02</t>
  </si>
  <si>
    <t xml:space="preserve">UN </t>
  </si>
  <si>
    <t>GUINDAUTO HIDRÁULICO, CAPACIDADE MÁXIMA DE CARGA 6200 KG, MOMENTO MÁXIMO DE CARGA 11,7 TM, ALCANCE MÁXIMO HORIZONTAL 9,70 M, INCLUSIVE CAMINHÃO TOCO PBT 16.000 KG, POTÊNCIA DE 189 CV - CHP DIURNO. AF_06/2014</t>
  </si>
  <si>
    <t>RADAR TCE (PUG 00065726)</t>
  </si>
  <si>
    <t>SUPORTE CRUZETA HORIZONTAL EM AÇO GALVANIZADO, PARA 04 REFLETORES, INCLUSO PARAFUSOS E ABRAÇADEIRAS</t>
  </si>
  <si>
    <t>RADAR TCE (PUG 00011983)</t>
  </si>
  <si>
    <t>REFLETOR DO TIPO LED IP 65 OU SUPERIOR, LUZ BRANCA FRIA DE 400W</t>
  </si>
  <si>
    <t xml:space="preserve">ELETRODUTO DE PVC RIGIDO ROSCAVEL DE 3/4 ", SEM LUVA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</si>
  <si>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EM PVC RIGIDO ROSCAVEL, DE 3/4", PARA ELETRODUTO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</si>
  <si>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ABRACADEIRA EM ACO PARA AMARRACAO DE ELETRODUTOS, TIPO D, COM 3/4" E PARAFUSO DE FIXACAO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</si>
  <si>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CURVA 90 GRAUS, CURTA, DE PVC RIGIDO ROSCAVEL, DE 3/4", PARA ELETRODUTO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</si>
  <si>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96985</t>
  </si>
  <si>
    <t>HASTE DE ATERRAMENTO, DIÂMETRO 5/8", COM 3 METROS - FORNECIMENTO E INSTALAÇÃO. AF_08/2023</t>
  </si>
  <si>
    <t>104750</t>
  </si>
  <si>
    <t>CONECTOR GRAMPO METÁLICO TIPO OLHAL, PARA SPDA, PARA HASTE DE ATERRAMENTO DE 5/8'' E CABOS DE 10 A 50 MM2 - FORNECIMENTO E INSTALAÇÃO. AF_08/2023</t>
  </si>
  <si>
    <t>88247</t>
  </si>
  <si>
    <t>AUXILIAR DE ELETRICISTA COM ENCARGOS COMPLEMENTARES</t>
  </si>
  <si>
    <t>21,96</t>
  </si>
  <si>
    <t>88264</t>
  </si>
  <si>
    <t>ELETRICISTA COM ENCARGOS COMPLEMENTARES</t>
  </si>
  <si>
    <t>UND</t>
  </si>
  <si>
    <t>COMP 03</t>
  </si>
  <si>
    <t>PORTAO EM TELA ARAME GALVANIZADO N.12 MALHA 2" E MOLDURA EM TUBOS DE ACO COM UMA FOLHA DE ABRIR, INCLUSO FERRAGENS</t>
  </si>
  <si>
    <t>SERRALHEIRO COM ENCARGOS COMPLEMENTARES</t>
  </si>
  <si>
    <t>SOLDADOR COM ENCARGOS COMPLEMENTARES</t>
  </si>
  <si>
    <t>INVERSOR DE SOLDA MONOFÁSICO DE 160 A, POTÊNCIA DE 5400 W, TENSÃO DE 220 V, PARA SOLDA COM ELETRODOS DE 2,0 A 4,0 MM E PROCESSO TIG - CHP DIURNO. AF_06/2018</t>
  </si>
  <si>
    <t>chp</t>
  </si>
  <si>
    <t>INVERSOR DE SOLDA MONOFÁSICO DE 160 A, POTÊNCIA DE 5400 W, TENSÃO DE 220 V, PARA SOLDA COM ELETRODOS DE 2,0 A 4,0 MM E PROCESSO TIG - CHI DIURNO. AF_06/2018</t>
  </si>
  <si>
    <t>chi</t>
  </si>
  <si>
    <t>TELA DE ARAME GALVANIZADA QUADRANGULAR / LOSANGULAR, FIO 2,11 MM (14 BWG), MALHA 5 X 5 CM, H = 2 M</t>
  </si>
  <si>
    <t>m²</t>
  </si>
  <si>
    <t>TUBO ACO GALVANIZADO COM COSTURA, CLASSE MEDIA, DN 1.1/2", E = *3,25* MM, PESO *3,61* KG/M (NBR 5580)</t>
  </si>
  <si>
    <t>m</t>
  </si>
  <si>
    <t>ELETRODO REVESTIDO AWS - E7018, DIAMETRO IGUAL A 4,00 MM</t>
  </si>
  <si>
    <t>kg</t>
  </si>
  <si>
    <t>TUBO ACO GALVANIZADO COM COSTURA, CLASSE LEVE, DN 25 MM ( 1"), E = 2,65 MM, *2,11*KG/M (NBR 5580)</t>
  </si>
  <si>
    <t>COMP 04</t>
  </si>
  <si>
    <t>98441</t>
  </si>
  <si>
    <t>PAREDE DE MADEIRA COMPENSADA PARA CONSTRUÇÃO TEMPORÁRIA EM CHAPA SIMPLES, EXTERNA, SEM VÃO. AF_03/2024 - 2,00X3,00X2,30m</t>
  </si>
  <si>
    <t>98460</t>
  </si>
  <si>
    <t>PISO PARA CONSTRUÇÃO TEMPORÁRIA EM MADEIRA, SEM REAPROVEITAMENTO. AF_03/2024</t>
  </si>
  <si>
    <t>92543</t>
  </si>
  <si>
    <t>TRAMA DE MADEIRA COMPOSTA POR TERÇAS PARA TELHADOS DE ATÉ 2 ÁGUAS PARA TELHA ONDULADA DE FIBROCIMENTO, METÁLICA, PLÁSTICA OU TERMOACÚSTICA, INCLUSO TRANSPORTE VERTICAL. AF_07/2019</t>
  </si>
  <si>
    <t>94207</t>
  </si>
  <si>
    <t>TELHAMENTO COM TELHA ONDULADA DE FIBROCIMENTO E = 6 MM, COM RECOBRIMENTO LATERAL DE 1/4 DE ONDA PARA TELHADO COM INCLINAÇÃO MAIOR QUE 10°, COM ATÉ 2 ÁGUAS, INCLUSO IÇAMENTO. AF_07/2019</t>
  </si>
  <si>
    <t>RESUMO PLANILHA</t>
  </si>
  <si>
    <t>R$ SUBTOTAL</t>
  </si>
  <si>
    <t>ARQTª E URBª - CAU A 44114-7</t>
  </si>
  <si>
    <t>QUADRO DE COMPOSIÇÃO DE INVESTIMENTO</t>
  </si>
  <si>
    <t>VALOR TOTAL DO INVESTIMENTO</t>
  </si>
  <si>
    <t>RECURSO PRÓPRIO</t>
  </si>
  <si>
    <t>VALOR</t>
  </si>
  <si>
    <t>PERCENTUAL</t>
  </si>
  <si>
    <t>FÍSICO</t>
  </si>
  <si>
    <t>FINANCEIRO</t>
  </si>
  <si>
    <t>TOTAL GERAL DO INVESTIMENTO:</t>
  </si>
  <si>
    <t>CRONOGRAMA FÍSICO-FINANCEIRO</t>
  </si>
  <si>
    <t>PRAZO TOTAL = 90 DIAS</t>
  </si>
  <si>
    <t>PORC.</t>
  </si>
  <si>
    <t>30 DIAS</t>
  </si>
  <si>
    <t>60 DIAS</t>
  </si>
  <si>
    <t>90 DIAS</t>
  </si>
  <si>
    <t>(%)</t>
  </si>
  <si>
    <t>VALOR (R$)</t>
  </si>
  <si>
    <t>%</t>
  </si>
  <si>
    <t>TOTAL GERAL</t>
  </si>
  <si>
    <t>VALOR DESEMBOLSO MENSAL</t>
  </si>
  <si>
    <t>ACUMULADO MENSAL</t>
  </si>
  <si>
    <t>8,0M³</t>
  </si>
  <si>
    <t>POSTE DE ILUMINAÇÃO PARA QUADRA DE AREIA COM SUPORTE PARA 4 REFELTORES DE LED DE 400W, COM REAPROVEITAMENTO DOS POSTES EXISTENTES</t>
  </si>
  <si>
    <t>104800</t>
  </si>
  <si>
    <t>REMOÇÃO DE CERCAS E MOURÕES, DE FORMA MANUAL, SEM REAPROVEITAMENTO. AF_09/2023</t>
  </si>
  <si>
    <t>REMOÇÃO DE CERCAS E MOUROES</t>
  </si>
  <si>
    <t>22,50 + 28,50</t>
  </si>
  <si>
    <t>51,00M</t>
  </si>
  <si>
    <r>
      <t xml:space="preserve">GUINDAUTO HIDRÁULICO, CAPACIDADE MÁXIMA DE CARGA 6200 KG, MOMENTO MÁXIMO DE CARGA 11,7 TM, ALCANCE MÁXIMO HORIZONTAL 9,70 M, INCLUSIVE CAMINHÃO TOCO PBT 16.000 KG, POTÊNCIA DE 189 CV - CHP DIURNO. AF_06/2014 - </t>
    </r>
    <r>
      <rPr>
        <sz val="10"/>
        <color rgb="FFFF0000"/>
        <rFont val="Arial"/>
        <charset val="134"/>
      </rPr>
      <t>remoção postes de concreto existentes, sendo que 4 serão reaproveitados</t>
    </r>
    <r>
      <rPr>
        <sz val="10"/>
        <color rgb="FFFF0000"/>
        <rFont val="Arial"/>
        <family val="2"/>
      </rPr>
      <t xml:space="preserve"> para iluminação</t>
    </r>
  </si>
  <si>
    <r>
      <t xml:space="preserve">DEMOLIÇÃO DE ALVENARIA DE BLOCO FURADO, DE FORMA MANUAL, SEM REAPROVEITAMENTO. AF_09/2023 </t>
    </r>
    <r>
      <rPr>
        <sz val="10"/>
        <color rgb="FFFF0000"/>
        <rFont val="Arial"/>
        <charset val="134"/>
      </rPr>
      <t>(muretas existentes todas)</t>
    </r>
  </si>
  <si>
    <t>(22,66 +28,50) x 2 x 0,60 x 0,15</t>
  </si>
  <si>
    <t>9,20m³</t>
  </si>
  <si>
    <t>TIJOLO DE 1 VEZ = (21,00+27,00) X 2 X 0,30 = 28,80M²</t>
  </si>
  <si>
    <t>1 JG</t>
  </si>
  <si>
    <t>27,00X21,00X0,30</t>
  </si>
  <si>
    <t>170,10M³</t>
  </si>
  <si>
    <t>19KM PAV X 170,10</t>
  </si>
  <si>
    <t>4,5KM CHÃO X 170,10</t>
  </si>
  <si>
    <t>27,00 X 21,00 X 0,30</t>
  </si>
  <si>
    <t>28,50 X 22,66 X 0,30</t>
  </si>
  <si>
    <t>193,74M³</t>
  </si>
  <si>
    <t>193,74M³ X 1,60KM</t>
  </si>
  <si>
    <t>309,98M³/KM</t>
  </si>
  <si>
    <t>COMPRIMENTO 21+21+27+27/5M X 1,MM DE ALTURA</t>
  </si>
  <si>
    <t>(28,50 +28,50 + 22,66 +22,66) X 4,00</t>
  </si>
  <si>
    <t>409,28M²</t>
  </si>
  <si>
    <t>9UND x 1h</t>
  </si>
  <si>
    <t>9hs</t>
  </si>
  <si>
    <t>567,00m²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</si>
</sst>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&quot;R$&quot;\ #,##0.00"/>
    <numFmt numFmtId="167" formatCode="0.000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charset val="134"/>
    </font>
    <font>
      <b/>
      <sz val="14"/>
      <name val="Arial"/>
      <charset val="134"/>
    </font>
    <font>
      <b/>
      <sz val="12"/>
      <name val="Arial"/>
      <charset val="134"/>
    </font>
    <font>
      <b/>
      <sz val="10"/>
      <name val="Arial"/>
      <charset val="134"/>
    </font>
    <font>
      <b/>
      <sz val="10"/>
      <color indexed="53"/>
      <name val="Arial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name val="Arial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9"/>
      <color theme="1"/>
      <name val="Calibri"/>
      <charset val="134"/>
      <scheme val="minor"/>
    </font>
    <font>
      <sz val="9"/>
      <color theme="1"/>
      <name val="Arial"/>
      <charset val="134"/>
    </font>
    <font>
      <b/>
      <sz val="10"/>
      <color rgb="FFFF0000"/>
      <name val="Arial"/>
      <charset val="134"/>
    </font>
    <font>
      <sz val="10"/>
      <color rgb="FFFF0000"/>
      <name val="Arial"/>
      <charset val="134"/>
    </font>
    <font>
      <sz val="11"/>
      <color theme="1"/>
      <name val="Calibri"/>
      <charset val="134"/>
      <scheme val="minor"/>
    </font>
    <font>
      <sz val="10"/>
      <color rgb="FFFF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2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328">
    <xf numFmtId="0" fontId="0" fillId="0" borderId="0" xfId="0"/>
    <xf numFmtId="0" fontId="2" fillId="0" borderId="1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0" fillId="0" borderId="3" xfId="0" applyBorder="1"/>
    <xf numFmtId="0" fontId="2" fillId="0" borderId="6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2" fillId="0" borderId="8" xfId="0" applyFont="1" applyBorder="1" applyAlignment="1">
      <alignment horizontal="right"/>
    </xf>
    <xf numFmtId="0" fontId="5" fillId="0" borderId="9" xfId="0" applyFont="1" applyBorder="1" applyAlignment="1">
      <alignment horizontal="left"/>
    </xf>
    <xf numFmtId="0" fontId="0" fillId="0" borderId="9" xfId="0" applyBorder="1"/>
    <xf numFmtId="0" fontId="7" fillId="3" borderId="4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left" wrapText="1"/>
    </xf>
    <xf numFmtId="43" fontId="2" fillId="0" borderId="27" xfId="1" applyFont="1" applyFill="1" applyBorder="1"/>
    <xf numFmtId="10" fontId="0" fillId="0" borderId="27" xfId="3" applyNumberFormat="1" applyFont="1" applyBorder="1"/>
    <xf numFmtId="165" fontId="0" fillId="0" borderId="13" xfId="0" applyNumberFormat="1" applyBorder="1"/>
    <xf numFmtId="9" fontId="0" fillId="0" borderId="14" xfId="3" applyFont="1" applyBorder="1"/>
    <xf numFmtId="165" fontId="0" fillId="0" borderId="14" xfId="0" applyNumberFormat="1" applyBorder="1"/>
    <xf numFmtId="165" fontId="0" fillId="0" borderId="28" xfId="0" applyNumberFormat="1" applyBorder="1"/>
    <xf numFmtId="10" fontId="0" fillId="0" borderId="29" xfId="3" applyNumberFormat="1" applyFont="1" applyBorder="1"/>
    <xf numFmtId="165" fontId="0" fillId="0" borderId="29" xfId="0" applyNumberFormat="1" applyBorder="1"/>
    <xf numFmtId="0" fontId="2" fillId="0" borderId="29" xfId="0" applyFont="1" applyBorder="1" applyAlignment="1">
      <alignment horizontal="left" wrapText="1"/>
    </xf>
    <xf numFmtId="43" fontId="2" fillId="0" borderId="30" xfId="1" applyFont="1" applyFill="1" applyBorder="1"/>
    <xf numFmtId="10" fontId="0" fillId="0" borderId="30" xfId="3" applyNumberFormat="1" applyFont="1" applyBorder="1"/>
    <xf numFmtId="9" fontId="0" fillId="0" borderId="29" xfId="3" applyFont="1" applyBorder="1"/>
    <xf numFmtId="166" fontId="5" fillId="0" borderId="33" xfId="0" applyNumberFormat="1" applyFont="1" applyBorder="1" applyAlignment="1">
      <alignment horizontal="right"/>
    </xf>
    <xf numFmtId="10" fontId="7" fillId="0" borderId="33" xfId="3" applyNumberFormat="1" applyFont="1" applyBorder="1"/>
    <xf numFmtId="165" fontId="0" fillId="0" borderId="19" xfId="0" applyNumberFormat="1" applyBorder="1"/>
    <xf numFmtId="9" fontId="0" fillId="0" borderId="20" xfId="3" applyFont="1" applyBorder="1"/>
    <xf numFmtId="165" fontId="0" fillId="0" borderId="20" xfId="0" applyNumberFormat="1" applyBorder="1"/>
    <xf numFmtId="0" fontId="0" fillId="0" borderId="14" xfId="0" applyBorder="1"/>
    <xf numFmtId="0" fontId="0" fillId="0" borderId="17" xfId="0" applyBorder="1"/>
    <xf numFmtId="44" fontId="7" fillId="0" borderId="13" xfId="2" applyFont="1" applyBorder="1"/>
    <xf numFmtId="10" fontId="0" fillId="0" borderId="14" xfId="3" applyNumberFormat="1" applyFont="1" applyBorder="1"/>
    <xf numFmtId="44" fontId="7" fillId="0" borderId="14" xfId="2" applyFont="1" applyBorder="1"/>
    <xf numFmtId="0" fontId="5" fillId="0" borderId="20" xfId="0" applyFont="1" applyBorder="1"/>
    <xf numFmtId="0" fontId="0" fillId="0" borderId="36" xfId="0" applyBorder="1"/>
    <xf numFmtId="44" fontId="0" fillId="0" borderId="19" xfId="0" applyNumberFormat="1" applyBorder="1"/>
    <xf numFmtId="10" fontId="0" fillId="0" borderId="20" xfId="3" applyNumberFormat="1" applyFont="1" applyBorder="1"/>
    <xf numFmtId="44" fontId="0" fillId="0" borderId="20" xfId="0" applyNumberFormat="1" applyBorder="1"/>
    <xf numFmtId="166" fontId="0" fillId="0" borderId="0" xfId="0" applyNumberFormat="1"/>
    <xf numFmtId="0" fontId="8" fillId="0" borderId="0" xfId="0" applyFont="1"/>
    <xf numFmtId="0" fontId="0" fillId="0" borderId="4" xfId="0" applyBorder="1"/>
    <xf numFmtId="0" fontId="0" fillId="0" borderId="7" xfId="0" applyBorder="1"/>
    <xf numFmtId="9" fontId="0" fillId="0" borderId="38" xfId="3" applyFont="1" applyBorder="1"/>
    <xf numFmtId="10" fontId="0" fillId="0" borderId="39" xfId="3" applyNumberFormat="1" applyFont="1" applyBorder="1"/>
    <xf numFmtId="9" fontId="0" fillId="0" borderId="0" xfId="0" applyNumberFormat="1"/>
    <xf numFmtId="9" fontId="0" fillId="0" borderId="39" xfId="3" applyFont="1" applyBorder="1"/>
    <xf numFmtId="9" fontId="0" fillId="0" borderId="40" xfId="3" applyFont="1" applyBorder="1"/>
    <xf numFmtId="10" fontId="0" fillId="0" borderId="38" xfId="3" applyNumberFormat="1" applyFont="1" applyBorder="1"/>
    <xf numFmtId="10" fontId="0" fillId="0" borderId="40" xfId="3" applyNumberFormat="1" applyFont="1" applyBorder="1"/>
    <xf numFmtId="0" fontId="2" fillId="0" borderId="41" xfId="0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5" fillId="4" borderId="42" xfId="0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42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wrapText="1"/>
    </xf>
    <xf numFmtId="43" fontId="2" fillId="0" borderId="45" xfId="1" applyFont="1" applyFill="1" applyBorder="1"/>
    <xf numFmtId="10" fontId="8" fillId="0" borderId="46" xfId="0" applyNumberFormat="1" applyFont="1" applyBorder="1"/>
    <xf numFmtId="10" fontId="8" fillId="0" borderId="47" xfId="0" applyNumberFormat="1" applyFont="1" applyBorder="1"/>
    <xf numFmtId="43" fontId="8" fillId="0" borderId="48" xfId="0" applyNumberFormat="1" applyFont="1" applyBorder="1"/>
    <xf numFmtId="0" fontId="8" fillId="0" borderId="45" xfId="0" applyFont="1" applyBorder="1"/>
    <xf numFmtId="0" fontId="2" fillId="0" borderId="49" xfId="0" applyFont="1" applyBorder="1" applyAlignment="1">
      <alignment horizontal="center" wrapText="1"/>
    </xf>
    <xf numFmtId="0" fontId="2" fillId="0" borderId="50" xfId="0" applyFont="1" applyBorder="1" applyAlignment="1">
      <alignment wrapText="1"/>
    </xf>
    <xf numFmtId="43" fontId="8" fillId="0" borderId="45" xfId="0" applyNumberFormat="1" applyFont="1" applyBorder="1"/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left" wrapText="1"/>
    </xf>
    <xf numFmtId="166" fontId="5" fillId="0" borderId="42" xfId="0" applyNumberFormat="1" applyFont="1" applyBorder="1" applyAlignment="1">
      <alignment horizontal="right"/>
    </xf>
    <xf numFmtId="10" fontId="5" fillId="0" borderId="42" xfId="0" applyNumberFormat="1" applyFont="1" applyBorder="1" applyAlignment="1">
      <alignment horizontal="right"/>
    </xf>
    <xf numFmtId="0" fontId="5" fillId="0" borderId="6" xfId="0" applyFont="1" applyBorder="1"/>
    <xf numFmtId="0" fontId="5" fillId="0" borderId="0" xfId="0" applyFont="1"/>
    <xf numFmtId="0" fontId="6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22" xfId="0" applyFont="1" applyFill="1" applyBorder="1" applyAlignment="1">
      <alignment horizontal="right"/>
    </xf>
    <xf numFmtId="0" fontId="5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166" fontId="5" fillId="0" borderId="53" xfId="0" applyNumberFormat="1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9" fillId="0" borderId="6" xfId="0" applyFont="1" applyBorder="1" applyAlignment="1">
      <alignment horizontal="right"/>
    </xf>
    <xf numFmtId="0" fontId="10" fillId="0" borderId="0" xfId="0" applyFont="1" applyAlignment="1">
      <alignment horizontal="left"/>
    </xf>
    <xf numFmtId="16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4" fontId="10" fillId="0" borderId="0" xfId="0" applyNumberFormat="1" applyFont="1" applyAlignment="1">
      <alignment horizontal="center" vertical="center"/>
    </xf>
    <xf numFmtId="0" fontId="9" fillId="0" borderId="8" xfId="0" applyFont="1" applyBorder="1" applyAlignment="1">
      <alignment horizontal="right"/>
    </xf>
    <xf numFmtId="0" fontId="10" fillId="0" borderId="9" xfId="0" applyFont="1" applyBorder="1" applyAlignment="1">
      <alignment horizontal="left"/>
    </xf>
    <xf numFmtId="0" fontId="2" fillId="4" borderId="57" xfId="0" applyFont="1" applyFill="1" applyBorder="1" applyAlignment="1">
      <alignment horizontal="right"/>
    </xf>
    <xf numFmtId="0" fontId="2" fillId="4" borderId="58" xfId="0" applyFont="1" applyFill="1" applyBorder="1"/>
    <xf numFmtId="0" fontId="5" fillId="4" borderId="58" xfId="0" applyFont="1" applyFill="1" applyBorder="1" applyAlignment="1">
      <alignment horizontal="center"/>
    </xf>
    <xf numFmtId="0" fontId="2" fillId="4" borderId="59" xfId="0" applyFont="1" applyFill="1" applyBorder="1"/>
    <xf numFmtId="0" fontId="10" fillId="0" borderId="60" xfId="0" applyFont="1" applyBorder="1" applyAlignment="1">
      <alignment horizontal="center" wrapText="1"/>
    </xf>
    <xf numFmtId="0" fontId="11" fillId="0" borderId="61" xfId="0" applyFont="1" applyBorder="1" applyAlignment="1">
      <alignment wrapText="1"/>
    </xf>
    <xf numFmtId="0" fontId="11" fillId="0" borderId="61" xfId="0" applyFont="1" applyBorder="1" applyAlignment="1">
      <alignment horizontal="center" wrapText="1"/>
    </xf>
    <xf numFmtId="43" fontId="11" fillId="0" borderId="62" xfId="0" applyNumberFormat="1" applyFont="1" applyBorder="1" applyAlignment="1">
      <alignment wrapText="1"/>
    </xf>
    <xf numFmtId="0" fontId="12" fillId="0" borderId="49" xfId="0" applyFont="1" applyBorder="1" applyAlignment="1">
      <alignment horizontal="center" wrapText="1"/>
    </xf>
    <xf numFmtId="0" fontId="9" fillId="0" borderId="50" xfId="0" applyFont="1" applyBorder="1" applyAlignment="1">
      <alignment wrapText="1"/>
    </xf>
    <xf numFmtId="0" fontId="12" fillId="0" borderId="50" xfId="0" applyFont="1" applyBorder="1" applyAlignment="1">
      <alignment wrapText="1"/>
    </xf>
    <xf numFmtId="43" fontId="9" fillId="0" borderId="45" xfId="1" applyFont="1" applyFill="1" applyBorder="1" applyAlignment="1">
      <alignment wrapText="1"/>
    </xf>
    <xf numFmtId="0" fontId="12" fillId="0" borderId="43" xfId="0" applyFont="1" applyBorder="1" applyAlignment="1">
      <alignment horizontal="center" wrapText="1"/>
    </xf>
    <xf numFmtId="0" fontId="9" fillId="0" borderId="44" xfId="0" applyFont="1" applyBorder="1" applyAlignment="1">
      <alignment wrapText="1"/>
    </xf>
    <xf numFmtId="0" fontId="12" fillId="0" borderId="44" xfId="0" applyFont="1" applyBorder="1" applyAlignment="1">
      <alignment wrapText="1"/>
    </xf>
    <xf numFmtId="43" fontId="9" fillId="0" borderId="63" xfId="1" applyFont="1" applyFill="1" applyBorder="1" applyAlignment="1">
      <alignment wrapText="1"/>
    </xf>
    <xf numFmtId="0" fontId="11" fillId="5" borderId="64" xfId="0" applyFont="1" applyFill="1" applyBorder="1" applyAlignment="1">
      <alignment wrapText="1"/>
    </xf>
    <xf numFmtId="0" fontId="11" fillId="5" borderId="65" xfId="0" applyFont="1" applyFill="1" applyBorder="1" applyAlignment="1">
      <alignment wrapText="1"/>
    </xf>
    <xf numFmtId="43" fontId="11" fillId="5" borderId="66" xfId="0" applyNumberFormat="1" applyFont="1" applyFill="1" applyBorder="1" applyAlignment="1">
      <alignment wrapText="1"/>
    </xf>
    <xf numFmtId="0" fontId="10" fillId="0" borderId="67" xfId="0" applyFont="1" applyBorder="1" applyAlignment="1">
      <alignment horizontal="center" wrapText="1"/>
    </xf>
    <xf numFmtId="0" fontId="11" fillId="0" borderId="47" xfId="0" applyFont="1" applyBorder="1" applyAlignment="1">
      <alignment wrapText="1"/>
    </xf>
    <xf numFmtId="0" fontId="12" fillId="0" borderId="47" xfId="0" applyFont="1" applyBorder="1" applyAlignment="1">
      <alignment wrapText="1"/>
    </xf>
    <xf numFmtId="167" fontId="12" fillId="0" borderId="50" xfId="0" applyNumberFormat="1" applyFont="1" applyBorder="1" applyAlignment="1">
      <alignment horizontal="right" wrapText="1"/>
    </xf>
    <xf numFmtId="43" fontId="9" fillId="0" borderId="48" xfId="1" applyFont="1" applyFill="1" applyBorder="1" applyAlignment="1">
      <alignment wrapText="1"/>
    </xf>
    <xf numFmtId="0" fontId="12" fillId="0" borderId="49" xfId="0" applyFont="1" applyBorder="1" applyAlignment="1">
      <alignment horizontal="left" wrapText="1"/>
    </xf>
    <xf numFmtId="2" fontId="12" fillId="0" borderId="50" xfId="0" applyNumberFormat="1" applyFont="1" applyBorder="1" applyAlignment="1">
      <alignment horizontal="right" wrapText="1"/>
    </xf>
    <xf numFmtId="0" fontId="12" fillId="0" borderId="49" xfId="0" applyFont="1" applyBorder="1" applyAlignment="1">
      <alignment wrapText="1"/>
    </xf>
    <xf numFmtId="0" fontId="11" fillId="5" borderId="65" xfId="0" applyFont="1" applyFill="1" applyBorder="1" applyAlignment="1">
      <alignment horizontal="center" wrapText="1"/>
    </xf>
    <xf numFmtId="0" fontId="12" fillId="0" borderId="50" xfId="0" applyFont="1" applyBorder="1" applyAlignment="1">
      <alignment horizontal="center" wrapText="1"/>
    </xf>
    <xf numFmtId="43" fontId="12" fillId="0" borderId="50" xfId="1" applyFont="1" applyBorder="1" applyAlignment="1">
      <alignment wrapText="1"/>
    </xf>
    <xf numFmtId="43" fontId="12" fillId="0" borderId="47" xfId="1" applyFont="1" applyBorder="1" applyAlignment="1">
      <alignment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left"/>
    </xf>
    <xf numFmtId="0" fontId="5" fillId="2" borderId="3" xfId="0" applyFont="1" applyFill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25" xfId="0" applyBorder="1"/>
    <xf numFmtId="0" fontId="0" fillId="0" borderId="26" xfId="0" applyBorder="1" applyAlignment="1">
      <alignment wrapText="1"/>
    </xf>
    <xf numFmtId="0" fontId="0" fillId="0" borderId="68" xfId="0" applyBorder="1"/>
    <xf numFmtId="0" fontId="7" fillId="6" borderId="25" xfId="0" applyFont="1" applyFill="1" applyBorder="1"/>
    <xf numFmtId="0" fontId="0" fillId="6" borderId="26" xfId="0" applyFill="1" applyBorder="1" applyAlignment="1">
      <alignment wrapText="1"/>
    </xf>
    <xf numFmtId="0" fontId="0" fillId="6" borderId="68" xfId="0" applyFill="1" applyBorder="1"/>
    <xf numFmtId="0" fontId="7" fillId="6" borderId="28" xfId="0" applyFont="1" applyFill="1" applyBorder="1"/>
    <xf numFmtId="0" fontId="0" fillId="6" borderId="29" xfId="0" applyFill="1" applyBorder="1" applyAlignment="1">
      <alignment wrapText="1"/>
    </xf>
    <xf numFmtId="0" fontId="0" fillId="6" borderId="39" xfId="0" applyFill="1" applyBorder="1"/>
    <xf numFmtId="0" fontId="0" fillId="0" borderId="28" xfId="0" applyBorder="1"/>
    <xf numFmtId="0" fontId="0" fillId="0" borderId="29" xfId="0" applyBorder="1" applyAlignment="1">
      <alignment wrapText="1"/>
    </xf>
    <xf numFmtId="0" fontId="0" fillId="0" borderId="39" xfId="0" applyBorder="1"/>
    <xf numFmtId="0" fontId="0" fillId="0" borderId="28" xfId="0" applyBorder="1" applyAlignment="1">
      <alignment wrapText="1"/>
    </xf>
    <xf numFmtId="0" fontId="0" fillId="0" borderId="69" xfId="0" applyBorder="1" applyAlignment="1">
      <alignment wrapText="1"/>
    </xf>
    <xf numFmtId="4" fontId="0" fillId="0" borderId="39" xfId="0" applyNumberFormat="1" applyBorder="1" applyAlignment="1">
      <alignment horizontal="left"/>
    </xf>
    <xf numFmtId="0" fontId="0" fillId="0" borderId="19" xfId="0" applyBorder="1"/>
    <xf numFmtId="0" fontId="0" fillId="0" borderId="20" xfId="0" applyBorder="1" applyAlignment="1">
      <alignment wrapText="1"/>
    </xf>
    <xf numFmtId="0" fontId="0" fillId="0" borderId="40" xfId="0" applyBorder="1"/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5" fillId="4" borderId="70" xfId="0" applyFont="1" applyFill="1" applyBorder="1" applyAlignment="1">
      <alignment horizontal="center"/>
    </xf>
    <xf numFmtId="10" fontId="5" fillId="4" borderId="71" xfId="3" applyNumberFormat="1" applyFont="1" applyFill="1" applyBorder="1" applyAlignment="1">
      <alignment horizontal="center"/>
    </xf>
    <xf numFmtId="0" fontId="5" fillId="0" borderId="67" xfId="0" applyFont="1" applyBorder="1" applyAlignment="1">
      <alignment horizontal="center" wrapText="1"/>
    </xf>
    <xf numFmtId="0" fontId="5" fillId="0" borderId="46" xfId="0" applyFont="1" applyBorder="1" applyAlignment="1">
      <alignment wrapText="1"/>
    </xf>
    <xf numFmtId="0" fontId="5" fillId="0" borderId="47" xfId="0" applyFont="1" applyBorder="1" applyAlignment="1">
      <alignment horizontal="center"/>
    </xf>
    <xf numFmtId="0" fontId="5" fillId="0" borderId="47" xfId="0" applyFont="1" applyBorder="1"/>
    <xf numFmtId="0" fontId="5" fillId="0" borderId="72" xfId="0" applyFont="1" applyBorder="1" applyAlignment="1">
      <alignment horizontal="center"/>
    </xf>
    <xf numFmtId="43" fontId="2" fillId="7" borderId="48" xfId="1" applyFont="1" applyFill="1" applyBorder="1"/>
    <xf numFmtId="0" fontId="2" fillId="0" borderId="49" xfId="0" applyFont="1" applyBorder="1" applyAlignment="1">
      <alignment horizontal="left" wrapText="1"/>
    </xf>
    <xf numFmtId="0" fontId="2" fillId="0" borderId="73" xfId="0" applyFont="1" applyBorder="1" applyAlignment="1">
      <alignment horizontal="left" wrapText="1"/>
    </xf>
    <xf numFmtId="43" fontId="2" fillId="7" borderId="74" xfId="1" applyFont="1" applyFill="1" applyBorder="1" applyAlignment="1">
      <alignment horizontal="center"/>
    </xf>
    <xf numFmtId="2" fontId="2" fillId="0" borderId="50" xfId="1" applyNumberFormat="1" applyFont="1" applyFill="1" applyBorder="1"/>
    <xf numFmtId="43" fontId="2" fillId="0" borderId="50" xfId="1" applyFont="1" applyFill="1" applyBorder="1"/>
    <xf numFmtId="43" fontId="2" fillId="7" borderId="74" xfId="1" applyFont="1" applyFill="1" applyBorder="1"/>
    <xf numFmtId="43" fontId="2" fillId="7" borderId="45" xfId="1" applyFont="1" applyFill="1" applyBorder="1"/>
    <xf numFmtId="2" fontId="2" fillId="0" borderId="44" xfId="1" applyNumberFormat="1" applyFont="1" applyFill="1" applyBorder="1"/>
    <xf numFmtId="43" fontId="2" fillId="0" borderId="44" xfId="1" applyFont="1" applyFill="1" applyBorder="1"/>
    <xf numFmtId="0" fontId="15" fillId="4" borderId="49" xfId="0" applyFont="1" applyFill="1" applyBorder="1" applyAlignment="1">
      <alignment horizontal="right"/>
    </xf>
    <xf numFmtId="0" fontId="5" fillId="4" borderId="75" xfId="0" applyFont="1" applyFill="1" applyBorder="1" applyAlignment="1">
      <alignment horizontal="center" wrapText="1"/>
    </xf>
    <xf numFmtId="0" fontId="2" fillId="4" borderId="50" xfId="0" applyFont="1" applyFill="1" applyBorder="1"/>
    <xf numFmtId="0" fontId="2" fillId="4" borderId="44" xfId="0" applyFont="1" applyFill="1" applyBorder="1"/>
    <xf numFmtId="43" fontId="5" fillId="4" borderId="63" xfId="1" applyFont="1" applyFill="1" applyBorder="1"/>
    <xf numFmtId="0" fontId="5" fillId="0" borderId="50" xfId="0" applyFont="1" applyBorder="1" applyAlignment="1">
      <alignment wrapText="1"/>
    </xf>
    <xf numFmtId="0" fontId="5" fillId="0" borderId="50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43" fontId="2" fillId="0" borderId="74" xfId="1" applyFont="1" applyFill="1" applyBorder="1"/>
    <xf numFmtId="0" fontId="2" fillId="5" borderId="43" xfId="0" applyFont="1" applyFill="1" applyBorder="1" applyAlignment="1">
      <alignment horizontal="left" wrapText="1"/>
    </xf>
    <xf numFmtId="0" fontId="2" fillId="5" borderId="44" xfId="0" applyFont="1" applyFill="1" applyBorder="1" applyAlignment="1">
      <alignment horizontal="left" wrapText="1"/>
    </xf>
    <xf numFmtId="0" fontId="2" fillId="5" borderId="76" xfId="0" applyFont="1" applyFill="1" applyBorder="1" applyAlignment="1">
      <alignment horizontal="left" wrapText="1"/>
    </xf>
    <xf numFmtId="0" fontId="2" fillId="5" borderId="77" xfId="0" applyFont="1" applyFill="1" applyBorder="1" applyAlignment="1">
      <alignment horizontal="left" wrapText="1"/>
    </xf>
    <xf numFmtId="43" fontId="5" fillId="5" borderId="63" xfId="1" applyFont="1" applyFill="1" applyBorder="1"/>
    <xf numFmtId="0" fontId="5" fillId="0" borderId="49" xfId="0" applyFont="1" applyBorder="1" applyAlignment="1">
      <alignment horizontal="center" wrapText="1"/>
    </xf>
    <xf numFmtId="0" fontId="5" fillId="0" borderId="74" xfId="0" applyFont="1" applyBorder="1" applyAlignment="1">
      <alignment wrapText="1"/>
    </xf>
    <xf numFmtId="0" fontId="5" fillId="0" borderId="74" xfId="0" applyFont="1" applyBorder="1" applyAlignment="1">
      <alignment horizontal="center"/>
    </xf>
    <xf numFmtId="0" fontId="0" fillId="0" borderId="6" xfId="0" applyBorder="1"/>
    <xf numFmtId="0" fontId="2" fillId="0" borderId="50" xfId="0" applyFont="1" applyBorder="1" applyAlignment="1">
      <alignment horizontal="center"/>
    </xf>
    <xf numFmtId="43" fontId="2" fillId="0" borderId="50" xfId="1" applyFont="1" applyFill="1" applyBorder="1" applyAlignment="1"/>
    <xf numFmtId="0" fontId="2" fillId="0" borderId="74" xfId="0" applyFont="1" applyBorder="1" applyAlignment="1">
      <alignment horizontal="center"/>
    </xf>
    <xf numFmtId="43" fontId="2" fillId="0" borderId="74" xfId="1" applyFont="1" applyFill="1" applyBorder="1" applyAlignment="1"/>
    <xf numFmtId="0" fontId="5" fillId="0" borderId="49" xfId="0" applyFont="1" applyBorder="1" applyAlignment="1">
      <alignment horizontal="center"/>
    </xf>
    <xf numFmtId="0" fontId="5" fillId="0" borderId="78" xfId="0" applyFont="1" applyBorder="1" applyAlignment="1">
      <alignment wrapText="1"/>
    </xf>
    <xf numFmtId="0" fontId="15" fillId="4" borderId="49" xfId="0" applyFont="1" applyFill="1" applyBorder="1" applyAlignment="1">
      <alignment horizontal="right" wrapText="1"/>
    </xf>
    <xf numFmtId="0" fontId="5" fillId="4" borderId="78" xfId="0" applyFont="1" applyFill="1" applyBorder="1" applyAlignment="1">
      <alignment horizontal="center" wrapText="1"/>
    </xf>
    <xf numFmtId="0" fontId="2" fillId="4" borderId="50" xfId="0" applyFont="1" applyFill="1" applyBorder="1" applyAlignment="1">
      <alignment horizontal="center"/>
    </xf>
    <xf numFmtId="43" fontId="2" fillId="4" borderId="50" xfId="1" applyFont="1" applyFill="1" applyBorder="1" applyAlignment="1"/>
    <xf numFmtId="43" fontId="2" fillId="4" borderId="50" xfId="1" applyFont="1" applyFill="1" applyBorder="1"/>
    <xf numFmtId="43" fontId="2" fillId="4" borderId="74" xfId="1" applyFont="1" applyFill="1" applyBorder="1"/>
    <xf numFmtId="43" fontId="5" fillId="4" borderId="45" xfId="1" applyFont="1" applyFill="1" applyBorder="1"/>
    <xf numFmtId="0" fontId="16" fillId="4" borderId="49" xfId="0" applyFont="1" applyFill="1" applyBorder="1" applyAlignment="1">
      <alignment horizontal="right"/>
    </xf>
    <xf numFmtId="0" fontId="16" fillId="4" borderId="43" xfId="0" applyFont="1" applyFill="1" applyBorder="1" applyAlignment="1">
      <alignment horizontal="right"/>
    </xf>
    <xf numFmtId="0" fontId="2" fillId="4" borderId="44" xfId="0" applyFont="1" applyFill="1" applyBorder="1" applyAlignment="1">
      <alignment horizontal="center"/>
    </xf>
    <xf numFmtId="43" fontId="2" fillId="4" borderId="44" xfId="1" applyFont="1" applyFill="1" applyBorder="1" applyAlignment="1"/>
    <xf numFmtId="43" fontId="2" fillId="4" borderId="44" xfId="1" applyFont="1" applyFill="1" applyBorder="1"/>
    <xf numFmtId="43" fontId="2" fillId="4" borderId="77" xfId="1" applyFont="1" applyFill="1" applyBorder="1"/>
    <xf numFmtId="0" fontId="5" fillId="0" borderId="67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Fill="1" applyBorder="1" applyAlignment="1"/>
    <xf numFmtId="43" fontId="2" fillId="0" borderId="47" xfId="1" applyFont="1" applyFill="1" applyBorder="1"/>
    <xf numFmtId="43" fontId="2" fillId="0" borderId="72" xfId="1" applyFont="1" applyFill="1" applyBorder="1"/>
    <xf numFmtId="43" fontId="2" fillId="0" borderId="48" xfId="1" applyFont="1" applyFill="1" applyBorder="1"/>
    <xf numFmtId="14" fontId="0" fillId="0" borderId="0" xfId="0" applyNumberFormat="1"/>
    <xf numFmtId="43" fontId="0" fillId="0" borderId="0" xfId="0" applyNumberFormat="1"/>
    <xf numFmtId="0" fontId="5" fillId="4" borderId="44" xfId="0" applyFont="1" applyFill="1" applyBorder="1" applyAlignment="1">
      <alignment horizontal="center" wrapText="1"/>
    </xf>
    <xf numFmtId="0" fontId="5" fillId="0" borderId="78" xfId="0" applyFont="1" applyBorder="1" applyAlignment="1">
      <alignment horizontal="left" wrapText="1"/>
    </xf>
    <xf numFmtId="43" fontId="5" fillId="0" borderId="45" xfId="1" applyFont="1" applyFill="1" applyBorder="1"/>
    <xf numFmtId="0" fontId="2" fillId="0" borderId="79" xfId="0" applyFont="1" applyBorder="1" applyAlignment="1">
      <alignment horizontal="left" wrapText="1"/>
    </xf>
    <xf numFmtId="43" fontId="0" fillId="0" borderId="0" xfId="1" applyFont="1"/>
    <xf numFmtId="0" fontId="5" fillId="0" borderId="78" xfId="0" quotePrefix="1" applyFont="1" applyBorder="1" applyAlignment="1">
      <alignment wrapText="1"/>
    </xf>
    <xf numFmtId="0" fontId="5" fillId="0" borderId="46" xfId="0" quotePrefix="1" applyFont="1" applyBorder="1" applyAlignment="1">
      <alignment wrapText="1"/>
    </xf>
    <xf numFmtId="0" fontId="2" fillId="0" borderId="50" xfId="0" quotePrefix="1" applyFont="1" applyBorder="1" applyAlignment="1">
      <alignment wrapText="1"/>
    </xf>
    <xf numFmtId="0" fontId="2" fillId="0" borderId="29" xfId="0" quotePrefix="1" applyFont="1" applyBorder="1" applyAlignment="1">
      <alignment horizontal="left" wrapText="1"/>
    </xf>
    <xf numFmtId="0" fontId="19" fillId="0" borderId="73" xfId="0" applyFont="1" applyBorder="1" applyAlignment="1">
      <alignment horizontal="left" wrapText="1"/>
    </xf>
    <xf numFmtId="0" fontId="1" fillId="0" borderId="29" xfId="0" applyFont="1" applyBorder="1" applyAlignment="1">
      <alignment wrapText="1"/>
    </xf>
    <xf numFmtId="0" fontId="1" fillId="0" borderId="39" xfId="0" applyFont="1" applyBorder="1"/>
    <xf numFmtId="0" fontId="1" fillId="0" borderId="26" xfId="0" applyFont="1" applyBorder="1" applyAlignment="1">
      <alignment wrapText="1"/>
    </xf>
    <xf numFmtId="0" fontId="5" fillId="5" borderId="11" xfId="0" applyFont="1" applyFill="1" applyBorder="1" applyAlignment="1">
      <alignment horizontal="center" wrapText="1"/>
    </xf>
    <xf numFmtId="0" fontId="5" fillId="5" borderId="12" xfId="0" applyFont="1" applyFill="1" applyBorder="1" applyAlignment="1">
      <alignment horizontal="center" wrapText="1"/>
    </xf>
    <xf numFmtId="0" fontId="5" fillId="5" borderId="37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66" fontId="5" fillId="0" borderId="3" xfId="0" applyNumberFormat="1" applyFont="1" applyBorder="1" applyAlignment="1">
      <alignment horizontal="center"/>
    </xf>
    <xf numFmtId="166" fontId="5" fillId="0" borderId="4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5" borderId="11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37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right" wrapText="1"/>
    </xf>
    <xf numFmtId="0" fontId="5" fillId="0" borderId="52" xfId="0" applyFont="1" applyBorder="1" applyAlignment="1">
      <alignment horizontal="right" wrapText="1"/>
    </xf>
    <xf numFmtId="0" fontId="5" fillId="0" borderId="54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0" fontId="5" fillId="0" borderId="42" xfId="0" applyFont="1" applyBorder="1" applyAlignment="1">
      <alignment horizontal="right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15" xfId="0" applyFont="1" applyBorder="1" applyAlignment="1">
      <alignment horizontal="right" wrapText="1"/>
    </xf>
    <xf numFmtId="0" fontId="5" fillId="0" borderId="16" xfId="0" applyFont="1" applyBorder="1" applyAlignment="1">
      <alignment horizontal="right" wrapText="1"/>
    </xf>
    <xf numFmtId="0" fontId="5" fillId="0" borderId="34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5" fillId="3" borderId="13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37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</cellXfs>
  <cellStyles count="12">
    <cellStyle name="Moeda" xfId="2" builtinId="4"/>
    <cellStyle name="Moeda 2" xfId="4" xr:uid="{00000000-0005-0000-0000-000031000000}"/>
    <cellStyle name="Normal" xfId="0" builtinId="0"/>
    <cellStyle name="Normal 2" xfId="5" xr:uid="{00000000-0005-0000-0000-000032000000}"/>
    <cellStyle name="Normal 2 2 2 2 2" xfId="6" xr:uid="{00000000-0005-0000-0000-000033000000}"/>
    <cellStyle name="Normal 2 2 3" xfId="7" xr:uid="{00000000-0005-0000-0000-000034000000}"/>
    <cellStyle name="Normal 3" xfId="8" xr:uid="{00000000-0005-0000-0000-000035000000}"/>
    <cellStyle name="Normal 6" xfId="9" xr:uid="{00000000-0005-0000-0000-000036000000}"/>
    <cellStyle name="Porcentagem" xfId="3" builtinId="5"/>
    <cellStyle name="Porcentagem 2" xfId="10" xr:uid="{00000000-0005-0000-0000-000037000000}"/>
    <cellStyle name="Vírgula" xfId="1" builtinId="3"/>
    <cellStyle name="Vírgula 2" xfId="11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13253</xdr:colOff>
      <xdr:row>0</xdr:row>
      <xdr:rowOff>13252</xdr:rowOff>
    </xdr:from>
    <xdr:to>
      <xdr:col>0</xdr:col>
      <xdr:colOff>1046923</xdr:colOff>
      <xdr:row>4</xdr:row>
      <xdr:rowOff>148689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2700"/>
          <a:ext cx="1033780" cy="946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22860</xdr:rowOff>
    </xdr:from>
    <xdr:to>
      <xdr:col>0</xdr:col>
      <xdr:colOff>1036320</xdr:colOff>
      <xdr:row>4</xdr:row>
      <xdr:rowOff>160020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22860"/>
          <a:ext cx="967740" cy="8782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13253</xdr:colOff>
      <xdr:row>0</xdr:row>
      <xdr:rowOff>13252</xdr:rowOff>
    </xdr:from>
    <xdr:to>
      <xdr:col>0</xdr:col>
      <xdr:colOff>1046923</xdr:colOff>
      <xdr:row>4</xdr:row>
      <xdr:rowOff>177264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2700"/>
          <a:ext cx="1033780" cy="1012190"/>
        </a:xfrm>
        <a:prstGeom prst="rect">
          <a:avLst/>
        </a:prstGeom>
      </xdr:spPr>
    </xdr:pic>
    <xdr:clientData/>
  </xdr:twoCellAnchor>
  <xdr:oneCellAnchor>
    <xdr:from>
      <xdr:col>0</xdr:col>
      <xdr:colOff>13253</xdr:colOff>
      <xdr:row>0</xdr:row>
      <xdr:rowOff>13252</xdr:rowOff>
    </xdr:from>
    <xdr:ext cx="1033670" cy="945563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2700"/>
          <a:ext cx="1033780" cy="94551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22860</xdr:rowOff>
    </xdr:from>
    <xdr:to>
      <xdr:col>0</xdr:col>
      <xdr:colOff>1155590</xdr:colOff>
      <xdr:row>4</xdr:row>
      <xdr:rowOff>53340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22860"/>
          <a:ext cx="1086485" cy="8623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22860</xdr:rowOff>
    </xdr:from>
    <xdr:to>
      <xdr:col>0</xdr:col>
      <xdr:colOff>1155590</xdr:colOff>
      <xdr:row>4</xdr:row>
      <xdr:rowOff>53340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22860"/>
          <a:ext cx="1086485" cy="8553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79794</xdr:rowOff>
    </xdr:from>
    <xdr:to>
      <xdr:col>0</xdr:col>
      <xdr:colOff>1074331</xdr:colOff>
      <xdr:row>4</xdr:row>
      <xdr:rowOff>144779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79375"/>
          <a:ext cx="1005205" cy="81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workbookViewId="0">
      <selection activeCell="B9" sqref="B9"/>
    </sheetView>
  </sheetViews>
  <sheetFormatPr defaultColWidth="9" defaultRowHeight="15"/>
  <cols>
    <col min="1" max="1" width="17.28515625" customWidth="1"/>
    <col min="2" max="2" width="83.42578125" customWidth="1"/>
    <col min="4" max="4" width="10.28515625" customWidth="1"/>
    <col min="5" max="6" width="11.42578125" customWidth="1"/>
    <col min="7" max="7" width="12.5703125" customWidth="1"/>
    <col min="8" max="8" width="11.5703125" customWidth="1"/>
    <col min="9" max="9" width="11.140625" customWidth="1"/>
    <col min="10" max="10" width="11.28515625" customWidth="1"/>
    <col min="11" max="11" width="12.5703125" customWidth="1"/>
  </cols>
  <sheetData>
    <row r="1" spans="1:11" ht="17.45" customHeight="1">
      <c r="A1" s="1"/>
      <c r="B1" s="250" t="s">
        <v>0</v>
      </c>
      <c r="C1" s="252" t="s">
        <v>1</v>
      </c>
      <c r="D1" s="253"/>
      <c r="E1" s="253"/>
      <c r="F1" s="253"/>
      <c r="G1" s="254"/>
    </row>
    <row r="2" spans="1:11" ht="15.6" customHeight="1">
      <c r="A2" s="2"/>
      <c r="B2" s="251"/>
      <c r="C2" s="255"/>
      <c r="D2" s="256"/>
      <c r="E2" s="256"/>
      <c r="F2" s="256"/>
      <c r="G2" s="257"/>
    </row>
    <row r="3" spans="1:11" ht="15.75">
      <c r="A3" s="2"/>
      <c r="B3" s="3" t="s">
        <v>2</v>
      </c>
      <c r="C3" s="255"/>
      <c r="D3" s="256"/>
      <c r="E3" s="256"/>
      <c r="F3" s="256"/>
      <c r="G3" s="257"/>
    </row>
    <row r="4" spans="1:11">
      <c r="A4" s="2"/>
      <c r="B4" s="4" t="s">
        <v>3</v>
      </c>
      <c r="C4" s="255"/>
      <c r="D4" s="256"/>
      <c r="E4" s="256"/>
      <c r="F4" s="256"/>
      <c r="G4" s="257"/>
    </row>
    <row r="5" spans="1:11">
      <c r="A5" s="66"/>
      <c r="B5" s="6" t="s">
        <v>4</v>
      </c>
      <c r="C5" s="258"/>
      <c r="D5" s="259"/>
      <c r="E5" s="259"/>
      <c r="F5" s="259"/>
      <c r="G5" s="260"/>
    </row>
    <row r="6" spans="1:11">
      <c r="A6" s="9" t="s">
        <v>5</v>
      </c>
      <c r="B6" s="261" t="s">
        <v>6</v>
      </c>
      <c r="C6" s="261"/>
      <c r="D6" s="261"/>
      <c r="E6" s="261"/>
      <c r="F6" s="261"/>
      <c r="G6" s="262"/>
    </row>
    <row r="7" spans="1:11">
      <c r="A7" s="13" t="s">
        <v>7</v>
      </c>
      <c r="B7" s="14" t="s">
        <v>8</v>
      </c>
      <c r="C7" s="263"/>
      <c r="D7" s="264"/>
      <c r="E7" s="264"/>
      <c r="F7" s="264"/>
      <c r="G7" s="265"/>
    </row>
    <row r="8" spans="1:11">
      <c r="A8" s="13" t="s">
        <v>9</v>
      </c>
      <c r="B8" s="14" t="s">
        <v>290</v>
      </c>
      <c r="C8" s="266"/>
      <c r="D8" s="264"/>
      <c r="E8" s="264"/>
      <c r="F8" s="264"/>
      <c r="G8" s="265"/>
    </row>
    <row r="9" spans="1:11">
      <c r="A9" s="13" t="s">
        <v>10</v>
      </c>
      <c r="B9" s="14" t="s">
        <v>11</v>
      </c>
      <c r="G9" s="58"/>
    </row>
    <row r="10" spans="1:11">
      <c r="A10" s="17" t="s">
        <v>12</v>
      </c>
      <c r="B10" s="18" t="s">
        <v>13</v>
      </c>
      <c r="C10" s="267" t="s">
        <v>14</v>
      </c>
      <c r="D10" s="267"/>
      <c r="E10" s="267"/>
      <c r="F10" s="267"/>
      <c r="G10" s="268"/>
    </row>
    <row r="11" spans="1:11">
      <c r="A11" s="269" t="s">
        <v>15</v>
      </c>
      <c r="B11" s="270"/>
      <c r="C11" s="270"/>
      <c r="D11" s="270"/>
      <c r="E11" s="270"/>
      <c r="F11" s="270"/>
      <c r="G11" s="271"/>
      <c r="K11" s="225"/>
    </row>
    <row r="12" spans="1:11">
      <c r="A12" s="107"/>
      <c r="B12" s="108"/>
      <c r="C12" s="108"/>
      <c r="D12" s="109"/>
      <c r="E12" s="108"/>
      <c r="F12" s="165" t="s">
        <v>16</v>
      </c>
      <c r="G12" s="110"/>
    </row>
    <row r="13" spans="1:11">
      <c r="A13" s="91" t="s">
        <v>17</v>
      </c>
      <c r="B13" s="92" t="s">
        <v>18</v>
      </c>
      <c r="C13" s="92" t="s">
        <v>19</v>
      </c>
      <c r="D13" s="92" t="s">
        <v>20</v>
      </c>
      <c r="E13" s="92" t="s">
        <v>21</v>
      </c>
      <c r="F13" s="166">
        <v>0.2223</v>
      </c>
      <c r="G13" s="93" t="s">
        <v>22</v>
      </c>
    </row>
    <row r="14" spans="1:11">
      <c r="A14" s="167">
        <v>1</v>
      </c>
      <c r="B14" s="168" t="s">
        <v>23</v>
      </c>
      <c r="C14" s="169"/>
      <c r="D14" s="170"/>
      <c r="E14" s="169"/>
      <c r="F14" s="171"/>
      <c r="G14" s="172"/>
    </row>
    <row r="15" spans="1:11" ht="26.25">
      <c r="A15" s="173" t="s">
        <v>24</v>
      </c>
      <c r="B15" s="174" t="s">
        <v>25</v>
      </c>
      <c r="C15" s="175" t="s">
        <v>26</v>
      </c>
      <c r="D15" s="176">
        <v>2.64</v>
      </c>
      <c r="E15" s="177">
        <v>462.36</v>
      </c>
      <c r="F15" s="178">
        <f>TRUNC(E15+E15*F$13,2)</f>
        <v>565.14</v>
      </c>
      <c r="G15" s="179">
        <f>TRUNC(F15*D15,2)</f>
        <v>1491.96</v>
      </c>
    </row>
    <row r="16" spans="1:11" ht="26.25">
      <c r="A16" s="173" t="str">
        <f>COMPOSIÇÕES!A46</f>
        <v>COMP 04</v>
      </c>
      <c r="B16" s="174" t="s">
        <v>27</v>
      </c>
      <c r="C16" s="175" t="s">
        <v>28</v>
      </c>
      <c r="D16" s="176">
        <v>1</v>
      </c>
      <c r="E16" s="177">
        <f>COMPOSIÇÕES!F51</f>
        <v>3691.56</v>
      </c>
      <c r="F16" s="178">
        <f t="shared" ref="F16" si="0">TRUNC(E16+E16*F$13,2)</f>
        <v>4512.1899999999996</v>
      </c>
      <c r="G16" s="179">
        <f t="shared" ref="G16" si="1">TRUNC(F16*D16,2)</f>
        <v>4512.1899999999996</v>
      </c>
    </row>
    <row r="17" spans="1:11">
      <c r="A17" s="173" t="s">
        <v>29</v>
      </c>
      <c r="B17" s="174" t="s">
        <v>30</v>
      </c>
      <c r="C17" s="175" t="s">
        <v>28</v>
      </c>
      <c r="D17" s="180">
        <v>19.2</v>
      </c>
      <c r="E17" s="181">
        <v>34.409999999999997</v>
      </c>
      <c r="F17" s="178">
        <f t="shared" ref="F17" si="2">TRUNC(E17+E17*F$13,2)</f>
        <v>42.05</v>
      </c>
      <c r="G17" s="179">
        <f t="shared" ref="G17" si="3">TRUNC(F17*D17,2)</f>
        <v>807.36</v>
      </c>
    </row>
    <row r="18" spans="1:11">
      <c r="A18" s="182"/>
      <c r="B18" s="183" t="s">
        <v>31</v>
      </c>
      <c r="C18" s="184"/>
      <c r="D18" s="185"/>
      <c r="E18" s="185"/>
      <c r="F18" s="184"/>
      <c r="G18" s="186">
        <f>SUM(G15:G17)</f>
        <v>6811.5099999999993</v>
      </c>
    </row>
    <row r="19" spans="1:11">
      <c r="A19" s="167">
        <v>2</v>
      </c>
      <c r="B19" s="187" t="s">
        <v>32</v>
      </c>
      <c r="C19" s="169"/>
      <c r="D19" s="188"/>
      <c r="E19" s="188"/>
      <c r="F19" s="169"/>
      <c r="G19" s="189"/>
      <c r="K19" s="225"/>
    </row>
    <row r="20" spans="1:11">
      <c r="A20" s="173">
        <v>90777</v>
      </c>
      <c r="B20" s="174" t="s">
        <v>33</v>
      </c>
      <c r="C20" s="175" t="s">
        <v>34</v>
      </c>
      <c r="D20" s="178">
        <v>60</v>
      </c>
      <c r="E20" s="190">
        <v>116.87</v>
      </c>
      <c r="F20" s="178">
        <f t="shared" ref="F20:F21" si="4">TRUNC(E20+E20*F$13,2)</f>
        <v>142.85</v>
      </c>
      <c r="G20" s="179">
        <f>TRUNC(F20*D20,2)</f>
        <v>8571</v>
      </c>
    </row>
    <row r="21" spans="1:11">
      <c r="A21" s="173" t="s">
        <v>35</v>
      </c>
      <c r="B21" s="174" t="s">
        <v>36</v>
      </c>
      <c r="C21" s="175" t="s">
        <v>34</v>
      </c>
      <c r="D21" s="178">
        <v>480</v>
      </c>
      <c r="E21" s="190">
        <v>29.84</v>
      </c>
      <c r="F21" s="178">
        <f t="shared" si="4"/>
        <v>36.47</v>
      </c>
      <c r="G21" s="179">
        <f t="shared" ref="G21:G27" si="5">TRUNC(F21*D21,2)</f>
        <v>17505.599999999999</v>
      </c>
    </row>
    <row r="22" spans="1:11">
      <c r="A22" s="191"/>
      <c r="B22" s="183" t="s">
        <v>31</v>
      </c>
      <c r="C22" s="192"/>
      <c r="D22" s="193"/>
      <c r="E22" s="194"/>
      <c r="F22" s="192"/>
      <c r="G22" s="195">
        <f>SUM(G20:G21)</f>
        <v>26076.6</v>
      </c>
    </row>
    <row r="23" spans="1:11">
      <c r="A23" s="196">
        <v>3</v>
      </c>
      <c r="B23" s="197" t="s">
        <v>37</v>
      </c>
      <c r="C23" s="188"/>
      <c r="D23" s="188"/>
      <c r="E23" s="188"/>
      <c r="F23" s="188"/>
      <c r="G23" s="198"/>
      <c r="H23" s="199"/>
      <c r="I23" s="226"/>
    </row>
    <row r="24" spans="1:11" ht="39">
      <c r="A24" s="173" t="s">
        <v>38</v>
      </c>
      <c r="B24" s="174" t="s">
        <v>39</v>
      </c>
      <c r="C24" s="175" t="s">
        <v>26</v>
      </c>
      <c r="D24" s="190">
        <v>409.28</v>
      </c>
      <c r="E24" s="190">
        <v>8.89</v>
      </c>
      <c r="F24" s="178">
        <f t="shared" ref="F24:F30" si="6">TRUNC(E24+E24*F$13,2)</f>
        <v>10.86</v>
      </c>
      <c r="G24" s="179">
        <f t="shared" si="5"/>
        <v>4444.78</v>
      </c>
    </row>
    <row r="25" spans="1:11" ht="26.25">
      <c r="A25" s="173" t="s">
        <v>265</v>
      </c>
      <c r="B25" s="174" t="s">
        <v>266</v>
      </c>
      <c r="C25" s="175" t="s">
        <v>96</v>
      </c>
      <c r="D25" s="190">
        <v>51</v>
      </c>
      <c r="E25" s="190">
        <v>8.8000000000000007</v>
      </c>
      <c r="F25" s="178">
        <f t="shared" ref="F25" si="7">TRUNC(E25+E25*F$13,2)</f>
        <v>10.75</v>
      </c>
      <c r="G25" s="179">
        <f t="shared" ref="G25" si="8">TRUNC(F25*D25,2)</f>
        <v>548.25</v>
      </c>
    </row>
    <row r="26" spans="1:11" ht="51.75">
      <c r="A26" s="173" t="s">
        <v>40</v>
      </c>
      <c r="B26" s="236" t="s">
        <v>270</v>
      </c>
      <c r="C26" s="200" t="s">
        <v>41</v>
      </c>
      <c r="D26" s="201">
        <v>9</v>
      </c>
      <c r="E26" s="177">
        <v>282.35000000000002</v>
      </c>
      <c r="F26" s="178">
        <f t="shared" si="6"/>
        <v>345.11</v>
      </c>
      <c r="G26" s="179">
        <f t="shared" si="5"/>
        <v>3105.99</v>
      </c>
    </row>
    <row r="27" spans="1:11" ht="39">
      <c r="A27" s="173" t="s">
        <v>42</v>
      </c>
      <c r="B27" s="174" t="s">
        <v>43</v>
      </c>
      <c r="C27" s="202" t="s">
        <v>44</v>
      </c>
      <c r="D27" s="203">
        <v>2.4</v>
      </c>
      <c r="E27" s="190">
        <v>0.67</v>
      </c>
      <c r="F27" s="178">
        <f t="shared" si="6"/>
        <v>0.81</v>
      </c>
      <c r="G27" s="179">
        <f t="shared" si="5"/>
        <v>1.94</v>
      </c>
    </row>
    <row r="28" spans="1:11" ht="26.25">
      <c r="A28" s="173" t="s">
        <v>45</v>
      </c>
      <c r="B28" s="236" t="s">
        <v>271</v>
      </c>
      <c r="C28" s="175" t="s">
        <v>46</v>
      </c>
      <c r="D28" s="190">
        <v>9.1999999999999993</v>
      </c>
      <c r="E28" s="190">
        <v>53.68</v>
      </c>
      <c r="F28" s="178">
        <f t="shared" si="6"/>
        <v>65.61</v>
      </c>
      <c r="G28" s="179">
        <f t="shared" ref="G28:G30" si="9">TRUNC(F28*D28,2)</f>
        <v>603.61</v>
      </c>
    </row>
    <row r="29" spans="1:11" ht="39">
      <c r="A29" s="173" t="s">
        <v>47</v>
      </c>
      <c r="B29" s="174" t="s">
        <v>48</v>
      </c>
      <c r="C29" s="202" t="s">
        <v>46</v>
      </c>
      <c r="D29" s="201">
        <v>193.74</v>
      </c>
      <c r="E29" s="177">
        <v>8.66</v>
      </c>
      <c r="F29" s="178">
        <f t="shared" si="6"/>
        <v>10.58</v>
      </c>
      <c r="G29" s="179">
        <f t="shared" si="9"/>
        <v>2049.7600000000002</v>
      </c>
    </row>
    <row r="30" spans="1:11" ht="26.25">
      <c r="A30" s="173" t="s">
        <v>49</v>
      </c>
      <c r="B30" s="174" t="s">
        <v>50</v>
      </c>
      <c r="C30" s="175" t="s">
        <v>51</v>
      </c>
      <c r="D30" s="201">
        <v>309.98</v>
      </c>
      <c r="E30" s="177">
        <v>0.89</v>
      </c>
      <c r="F30" s="178">
        <f t="shared" si="6"/>
        <v>1.08</v>
      </c>
      <c r="G30" s="179">
        <f t="shared" si="9"/>
        <v>334.77</v>
      </c>
    </row>
    <row r="31" spans="1:11">
      <c r="A31" s="191"/>
      <c r="B31" s="183" t="s">
        <v>31</v>
      </c>
      <c r="C31" s="192"/>
      <c r="D31" s="193"/>
      <c r="E31" s="194"/>
      <c r="F31" s="192"/>
      <c r="G31" s="195">
        <f>SUM(G24:G30)</f>
        <v>11089.1</v>
      </c>
      <c r="K31" t="s">
        <v>52</v>
      </c>
    </row>
    <row r="32" spans="1:11">
      <c r="A32" s="240" t="s">
        <v>53</v>
      </c>
      <c r="B32" s="241"/>
      <c r="C32" s="241"/>
      <c r="D32" s="241"/>
      <c r="E32" s="241"/>
      <c r="F32" s="241"/>
      <c r="G32" s="242"/>
    </row>
    <row r="33" spans="1:11">
      <c r="A33" s="204">
        <v>4</v>
      </c>
      <c r="B33" s="205" t="s">
        <v>54</v>
      </c>
      <c r="C33" s="200"/>
      <c r="D33" s="201"/>
      <c r="E33" s="177"/>
      <c r="F33" s="190"/>
      <c r="G33" s="75"/>
    </row>
    <row r="34" spans="1:11" ht="26.25">
      <c r="A34" s="173" t="s">
        <v>55</v>
      </c>
      <c r="B34" s="174" t="s">
        <v>56</v>
      </c>
      <c r="C34" s="175" t="s">
        <v>46</v>
      </c>
      <c r="D34" s="201">
        <v>2.79</v>
      </c>
      <c r="E34" s="177">
        <v>80.38</v>
      </c>
      <c r="F34" s="178">
        <f t="shared" ref="F34:F41" si="10">TRUNC(E34+E34*F$13,2)</f>
        <v>98.24</v>
      </c>
      <c r="G34" s="179">
        <f t="shared" ref="G34:G41" si="11">TRUNC(F34*D34,2)</f>
        <v>274.08</v>
      </c>
    </row>
    <row r="35" spans="1:11" ht="26.25">
      <c r="A35" s="173" t="s">
        <v>57</v>
      </c>
      <c r="B35" s="174" t="s">
        <v>58</v>
      </c>
      <c r="C35" s="175" t="s">
        <v>59</v>
      </c>
      <c r="D35" s="201">
        <v>244.8</v>
      </c>
      <c r="E35" s="177">
        <v>13.61</v>
      </c>
      <c r="F35" s="178">
        <f t="shared" si="10"/>
        <v>16.63</v>
      </c>
      <c r="G35" s="179">
        <f t="shared" si="11"/>
        <v>4071.02</v>
      </c>
    </row>
    <row r="36" spans="1:11" ht="26.25">
      <c r="A36" s="173" t="s">
        <v>60</v>
      </c>
      <c r="B36" s="174" t="s">
        <v>61</v>
      </c>
      <c r="C36" s="175" t="s">
        <v>46</v>
      </c>
      <c r="D36" s="201">
        <v>7.11</v>
      </c>
      <c r="E36" s="177">
        <v>527.86</v>
      </c>
      <c r="F36" s="178">
        <f t="shared" si="10"/>
        <v>645.20000000000005</v>
      </c>
      <c r="G36" s="179">
        <f t="shared" si="11"/>
        <v>4587.37</v>
      </c>
    </row>
    <row r="37" spans="1:11" ht="26.25">
      <c r="A37" s="173" t="s">
        <v>62</v>
      </c>
      <c r="B37" s="174" t="s">
        <v>63</v>
      </c>
      <c r="C37" s="175" t="s">
        <v>46</v>
      </c>
      <c r="D37" s="201">
        <v>7.11</v>
      </c>
      <c r="E37" s="177">
        <v>277.20999999999998</v>
      </c>
      <c r="F37" s="178">
        <f t="shared" si="10"/>
        <v>338.83</v>
      </c>
      <c r="G37" s="179">
        <f t="shared" si="11"/>
        <v>2409.08</v>
      </c>
    </row>
    <row r="38" spans="1:11" ht="26.25">
      <c r="A38" s="173" t="s">
        <v>64</v>
      </c>
      <c r="B38" s="174" t="s">
        <v>65</v>
      </c>
      <c r="C38" s="175" t="s">
        <v>26</v>
      </c>
      <c r="D38" s="201">
        <v>57.6</v>
      </c>
      <c r="E38" s="177">
        <v>121.39</v>
      </c>
      <c r="F38" s="178">
        <f t="shared" si="10"/>
        <v>148.37</v>
      </c>
      <c r="G38" s="179">
        <f t="shared" si="11"/>
        <v>8546.11</v>
      </c>
      <c r="I38" s="226"/>
    </row>
    <row r="39" spans="1:11" ht="39">
      <c r="A39" s="173" t="s">
        <v>66</v>
      </c>
      <c r="B39" s="174" t="s">
        <v>67</v>
      </c>
      <c r="C39" s="175" t="s">
        <v>26</v>
      </c>
      <c r="D39" s="201">
        <v>28.8</v>
      </c>
      <c r="E39" s="177">
        <v>156</v>
      </c>
      <c r="F39" s="178">
        <f t="shared" si="10"/>
        <v>190.67</v>
      </c>
      <c r="G39" s="179">
        <f t="shared" si="11"/>
        <v>5491.29</v>
      </c>
      <c r="I39" s="226"/>
    </row>
    <row r="40" spans="1:11" ht="26.25">
      <c r="A40" s="173" t="s">
        <v>68</v>
      </c>
      <c r="B40" s="174" t="s">
        <v>69</v>
      </c>
      <c r="C40" s="175" t="s">
        <v>26</v>
      </c>
      <c r="D40" s="201">
        <v>28.8</v>
      </c>
      <c r="E40" s="177">
        <v>48.93</v>
      </c>
      <c r="F40" s="178">
        <f t="shared" si="10"/>
        <v>59.8</v>
      </c>
      <c r="G40" s="179">
        <f t="shared" si="11"/>
        <v>1722.24</v>
      </c>
      <c r="I40" s="226"/>
    </row>
    <row r="41" spans="1:11" ht="39">
      <c r="A41" s="173" t="s">
        <v>70</v>
      </c>
      <c r="B41" s="174" t="s">
        <v>71</v>
      </c>
      <c r="C41" s="175" t="s">
        <v>72</v>
      </c>
      <c r="D41" s="201">
        <v>110.4</v>
      </c>
      <c r="E41" s="177">
        <v>35.11</v>
      </c>
      <c r="F41" s="178">
        <f t="shared" si="10"/>
        <v>42.91</v>
      </c>
      <c r="G41" s="179">
        <f t="shared" si="11"/>
        <v>4737.26</v>
      </c>
    </row>
    <row r="42" spans="1:11">
      <c r="A42" s="206"/>
      <c r="B42" s="207" t="s">
        <v>31</v>
      </c>
      <c r="C42" s="208"/>
      <c r="D42" s="209"/>
      <c r="E42" s="210"/>
      <c r="F42" s="211"/>
      <c r="G42" s="212">
        <f>SUM(G34:G41)</f>
        <v>31838.450000000004</v>
      </c>
    </row>
    <row r="43" spans="1:11">
      <c r="A43" s="204">
        <v>5</v>
      </c>
      <c r="B43" s="205" t="s">
        <v>73</v>
      </c>
      <c r="C43" s="200"/>
      <c r="D43" s="201"/>
      <c r="E43" s="177"/>
      <c r="F43" s="190"/>
      <c r="G43" s="75"/>
      <c r="K43" s="226"/>
    </row>
    <row r="44" spans="1:11" ht="51.75">
      <c r="A44" s="173" t="s">
        <v>74</v>
      </c>
      <c r="B44" s="174" t="s">
        <v>75</v>
      </c>
      <c r="C44" s="175" t="s">
        <v>26</v>
      </c>
      <c r="D44" s="201">
        <v>384</v>
      </c>
      <c r="E44" s="177">
        <v>164.83</v>
      </c>
      <c r="F44" s="178">
        <f t="shared" ref="F44" si="12">TRUNC(E44+E44*F$13,2)</f>
        <v>201.47</v>
      </c>
      <c r="G44" s="179">
        <f t="shared" ref="G44" si="13">TRUNC(F44*D44,2)</f>
        <v>77364.479999999996</v>
      </c>
    </row>
    <row r="45" spans="1:11" ht="26.25">
      <c r="A45" s="173" t="str">
        <f>COMPOSIÇÕES!A35</f>
        <v>COMP 03</v>
      </c>
      <c r="B45" s="174" t="str">
        <f>COMPOSIÇÕES!B35</f>
        <v>PORTAO EM TELA ARAME GALVANIZADO N.12 MALHA 2" E MOLDURA EM TUBOS DE ACO COM UMA FOLHA DE ABRIR, INCLUSO FERRAGENS</v>
      </c>
      <c r="C45" s="175" t="s">
        <v>72</v>
      </c>
      <c r="D45" s="201">
        <v>4.4000000000000004</v>
      </c>
      <c r="E45" s="177">
        <f>COMPOSIÇÕES!F45</f>
        <v>1015.93</v>
      </c>
      <c r="F45" s="178">
        <f t="shared" ref="F45" si="14">TRUNC(E45+E45*F$13,2)</f>
        <v>1241.77</v>
      </c>
      <c r="G45" s="179">
        <f t="shared" ref="G45" si="15">TRUNC(F45*D45,2)</f>
        <v>5463.78</v>
      </c>
    </row>
    <row r="46" spans="1:11" ht="39">
      <c r="A46" s="173" t="s">
        <v>76</v>
      </c>
      <c r="B46" s="174" t="s">
        <v>77</v>
      </c>
      <c r="C46" s="175" t="s">
        <v>78</v>
      </c>
      <c r="D46" s="201">
        <v>1</v>
      </c>
      <c r="E46" s="177">
        <v>4452.67</v>
      </c>
      <c r="F46" s="178">
        <f t="shared" ref="F46" si="16">TRUNC(E46+E46*F$13,2)</f>
        <v>5442.49</v>
      </c>
      <c r="G46" s="179">
        <f t="shared" ref="G46" si="17">TRUNC(F46*D46,2)</f>
        <v>5442.49</v>
      </c>
    </row>
    <row r="47" spans="1:11">
      <c r="A47" s="206"/>
      <c r="B47" s="207" t="s">
        <v>31</v>
      </c>
      <c r="C47" s="208"/>
      <c r="D47" s="209"/>
      <c r="E47" s="210"/>
      <c r="F47" s="211"/>
      <c r="G47" s="212">
        <f>SUM(G44:G46)</f>
        <v>88270.75</v>
      </c>
    </row>
    <row r="48" spans="1:11">
      <c r="A48" s="204">
        <v>6</v>
      </c>
      <c r="B48" s="232" t="s">
        <v>79</v>
      </c>
      <c r="C48" s="200"/>
      <c r="D48" s="201"/>
      <c r="E48" s="177"/>
      <c r="F48" s="190"/>
      <c r="G48" s="75"/>
    </row>
    <row r="49" spans="1:7" ht="39">
      <c r="A49" s="173" t="s">
        <v>47</v>
      </c>
      <c r="B49" s="174" t="s">
        <v>80</v>
      </c>
      <c r="C49" s="202" t="s">
        <v>46</v>
      </c>
      <c r="D49" s="201">
        <v>170.1</v>
      </c>
      <c r="E49" s="177">
        <v>8.66</v>
      </c>
      <c r="F49" s="178">
        <f t="shared" ref="F49" si="18">TRUNC(E49+E49*F$13,2)</f>
        <v>10.58</v>
      </c>
      <c r="G49" s="179">
        <f t="shared" ref="G49" si="19">TRUNC(F49*D49,2)</f>
        <v>1799.65</v>
      </c>
    </row>
    <row r="50" spans="1:7" ht="26.25">
      <c r="A50" s="173" t="s">
        <v>81</v>
      </c>
      <c r="B50" s="174" t="s">
        <v>82</v>
      </c>
      <c r="C50" s="175" t="s">
        <v>51</v>
      </c>
      <c r="D50" s="201">
        <v>765.45</v>
      </c>
      <c r="E50" s="177">
        <v>2.44</v>
      </c>
      <c r="F50" s="178">
        <f t="shared" ref="F50" si="20">TRUNC(E50+E50*F$13,2)</f>
        <v>2.98</v>
      </c>
      <c r="G50" s="179">
        <f t="shared" ref="G50" si="21">TRUNC(F50*D50,2)</f>
        <v>2281.04</v>
      </c>
    </row>
    <row r="51" spans="1:7" ht="26.25">
      <c r="A51" s="173" t="s">
        <v>49</v>
      </c>
      <c r="B51" s="174" t="s">
        <v>50</v>
      </c>
      <c r="C51" s="175" t="s">
        <v>51</v>
      </c>
      <c r="D51" s="201">
        <v>3231.9</v>
      </c>
      <c r="E51" s="177">
        <v>0.89</v>
      </c>
      <c r="F51" s="178">
        <f t="shared" ref="F51" si="22">TRUNC(E51+E51*F$13,2)</f>
        <v>1.08</v>
      </c>
      <c r="G51" s="179">
        <f t="shared" ref="G51" si="23">TRUNC(F51*D51,2)</f>
        <v>3490.45</v>
      </c>
    </row>
    <row r="52" spans="1:7">
      <c r="A52" s="173">
        <v>366</v>
      </c>
      <c r="B52" s="174" t="s">
        <v>83</v>
      </c>
      <c r="C52" s="200" t="s">
        <v>46</v>
      </c>
      <c r="D52" s="201">
        <v>170.1</v>
      </c>
      <c r="E52" s="177">
        <v>132.5</v>
      </c>
      <c r="F52" s="190">
        <f t="shared" ref="F52" si="24">TRUNC(E52+E52*F$13,2)</f>
        <v>161.94999999999999</v>
      </c>
      <c r="G52" s="75">
        <f t="shared" ref="G52" si="25">TRUNC(F52*D52,2)</f>
        <v>27547.69</v>
      </c>
    </row>
    <row r="53" spans="1:7">
      <c r="A53" s="213"/>
      <c r="B53" s="207" t="s">
        <v>31</v>
      </c>
      <c r="C53" s="208"/>
      <c r="D53" s="209"/>
      <c r="E53" s="210"/>
      <c r="F53" s="211"/>
      <c r="G53" s="212">
        <f>SUM(G49:G52)</f>
        <v>35118.83</v>
      </c>
    </row>
    <row r="54" spans="1:7">
      <c r="A54" s="204">
        <v>7</v>
      </c>
      <c r="B54" s="232" t="s">
        <v>84</v>
      </c>
      <c r="C54" s="200"/>
      <c r="D54" s="201"/>
      <c r="E54" s="177"/>
      <c r="F54" s="190"/>
      <c r="G54" s="75"/>
    </row>
    <row r="55" spans="1:7" ht="26.25">
      <c r="A55" s="173" t="s">
        <v>85</v>
      </c>
      <c r="B55" s="174" t="s">
        <v>86</v>
      </c>
      <c r="C55" s="202" t="s">
        <v>26</v>
      </c>
      <c r="D55" s="201">
        <v>110.4</v>
      </c>
      <c r="E55" s="177">
        <v>3.3</v>
      </c>
      <c r="F55" s="178">
        <f t="shared" ref="F55:F56" si="26">TRUNC(E55+E55*F$13,2)</f>
        <v>4.03</v>
      </c>
      <c r="G55" s="179">
        <f t="shared" ref="G55:G56" si="27">TRUNC(F55*D55,2)</f>
        <v>444.91</v>
      </c>
    </row>
    <row r="56" spans="1:7" ht="39">
      <c r="A56" s="173" t="s">
        <v>87</v>
      </c>
      <c r="B56" s="174" t="s">
        <v>88</v>
      </c>
      <c r="C56" s="175" t="s">
        <v>26</v>
      </c>
      <c r="D56" s="201">
        <v>110.4</v>
      </c>
      <c r="E56" s="177">
        <v>17.96</v>
      </c>
      <c r="F56" s="178">
        <f t="shared" si="26"/>
        <v>21.95</v>
      </c>
      <c r="G56" s="179">
        <f t="shared" si="27"/>
        <v>2423.2800000000002</v>
      </c>
    </row>
    <row r="57" spans="1:7">
      <c r="A57" s="214"/>
      <c r="B57" s="183" t="s">
        <v>31</v>
      </c>
      <c r="C57" s="215"/>
      <c r="D57" s="216"/>
      <c r="E57" s="217"/>
      <c r="F57" s="218"/>
      <c r="G57" s="186">
        <f>SUM(G55:G56)</f>
        <v>2868.19</v>
      </c>
    </row>
    <row r="58" spans="1:7">
      <c r="A58" s="219">
        <v>8</v>
      </c>
      <c r="B58" s="233" t="s">
        <v>89</v>
      </c>
      <c r="C58" s="220"/>
      <c r="D58" s="221"/>
      <c r="E58" s="222"/>
      <c r="F58" s="223"/>
      <c r="G58" s="224"/>
    </row>
    <row r="59" spans="1:7" ht="26.25">
      <c r="A59" s="173" t="str">
        <f>COMPOSIÇÕES!A20</f>
        <v>COMP 02</v>
      </c>
      <c r="B59" s="174" t="str">
        <f>COMPOSIÇÕES!B20</f>
        <v>POSTE DE ILUMINAÇÃO PARA QUADRA DE AREIA COM SUPORTE PARA 4 REFELTORES DE LED DE 400W, COM REAPROVEITAMENTO DOS POSTES EXISTENTES</v>
      </c>
      <c r="C59" s="200" t="s">
        <v>28</v>
      </c>
      <c r="D59" s="201">
        <v>4</v>
      </c>
      <c r="E59" s="177">
        <f>COMPOSIÇÕES!F34</f>
        <v>2830.3199999999997</v>
      </c>
      <c r="F59" s="190">
        <f>TRUNC(E59+E59*F$13,2)</f>
        <v>3459.5</v>
      </c>
      <c r="G59" s="75">
        <f>TRUNC(F59*D59,2)</f>
        <v>13838</v>
      </c>
    </row>
    <row r="60" spans="1:7" ht="39">
      <c r="A60" s="173" t="s">
        <v>90</v>
      </c>
      <c r="B60" s="174" t="s">
        <v>91</v>
      </c>
      <c r="C60" s="200" t="s">
        <v>28</v>
      </c>
      <c r="D60" s="201">
        <v>4</v>
      </c>
      <c r="E60" s="177">
        <v>514.84</v>
      </c>
      <c r="F60" s="190">
        <f>TRUNC(E60+E60*F$13,2)</f>
        <v>629.28</v>
      </c>
      <c r="G60" s="75">
        <f>TRUNC(F60*D60,2)</f>
        <v>2517.12</v>
      </c>
    </row>
    <row r="61" spans="1:7" ht="26.25">
      <c r="A61" s="173" t="s">
        <v>92</v>
      </c>
      <c r="B61" s="174" t="s">
        <v>93</v>
      </c>
      <c r="C61" s="200" t="s">
        <v>28</v>
      </c>
      <c r="D61" s="201">
        <v>5</v>
      </c>
      <c r="E61" s="177">
        <v>225.51</v>
      </c>
      <c r="F61" s="190">
        <f>TRUNC(E61+E61*F$13,2)</f>
        <v>275.64</v>
      </c>
      <c r="G61" s="75">
        <f>TRUNC(F61*D61,2)</f>
        <v>1378.2</v>
      </c>
    </row>
    <row r="62" spans="1:7" ht="39">
      <c r="A62" s="173" t="s">
        <v>94</v>
      </c>
      <c r="B62" s="174" t="s">
        <v>95</v>
      </c>
      <c r="C62" s="200" t="s">
        <v>96</v>
      </c>
      <c r="D62" s="201">
        <v>250</v>
      </c>
      <c r="E62" s="177">
        <v>7.38</v>
      </c>
      <c r="F62" s="190">
        <f t="shared" ref="F62:F67" si="28">TRUNC(E62+E62*F$13,2)</f>
        <v>9.02</v>
      </c>
      <c r="G62" s="75">
        <f>TRUNC(F62*D62,2)</f>
        <v>2255</v>
      </c>
    </row>
    <row r="63" spans="1:7" ht="26.25">
      <c r="A63" s="173" t="s">
        <v>97</v>
      </c>
      <c r="B63" s="174" t="s">
        <v>98</v>
      </c>
      <c r="C63" s="200" t="s">
        <v>96</v>
      </c>
      <c r="D63" s="201">
        <v>60</v>
      </c>
      <c r="E63" s="177">
        <v>6.86</v>
      </c>
      <c r="F63" s="190">
        <f t="shared" si="28"/>
        <v>8.3800000000000008</v>
      </c>
      <c r="G63" s="75">
        <f>TRUNC(F63*D63,2)</f>
        <v>502.8</v>
      </c>
    </row>
    <row r="64" spans="1:7" ht="26.25">
      <c r="A64" s="173" t="s">
        <v>99</v>
      </c>
      <c r="B64" s="174" t="s">
        <v>100</v>
      </c>
      <c r="C64" s="200" t="s">
        <v>96</v>
      </c>
      <c r="D64" s="201">
        <v>40</v>
      </c>
      <c r="E64" s="177">
        <v>18.079999999999998</v>
      </c>
      <c r="F64" s="190">
        <f t="shared" ref="F64" si="29">TRUNC(E64+E64*F$13,2)</f>
        <v>22.09</v>
      </c>
      <c r="G64" s="75">
        <f t="shared" ref="G64" si="30">TRUNC(F64*D64,2)</f>
        <v>883.6</v>
      </c>
    </row>
    <row r="65" spans="1:11">
      <c r="A65" s="214"/>
      <c r="B65" s="183" t="s">
        <v>31</v>
      </c>
      <c r="C65" s="215"/>
      <c r="D65" s="216"/>
      <c r="E65" s="217"/>
      <c r="F65" s="218"/>
      <c r="G65" s="186">
        <f>SUM(G59:G64)</f>
        <v>21374.719999999998</v>
      </c>
    </row>
    <row r="66" spans="1:11">
      <c r="A66" s="204">
        <v>9</v>
      </c>
      <c r="B66" s="205" t="s">
        <v>101</v>
      </c>
      <c r="C66" s="200"/>
      <c r="D66" s="201"/>
      <c r="E66" s="177"/>
      <c r="F66" s="178"/>
      <c r="G66" s="179"/>
    </row>
    <row r="67" spans="1:11">
      <c r="A67" s="173">
        <v>10848</v>
      </c>
      <c r="B67" s="174" t="s">
        <v>102</v>
      </c>
      <c r="C67" s="200" t="s">
        <v>28</v>
      </c>
      <c r="D67" s="201">
        <v>1</v>
      </c>
      <c r="E67" s="177">
        <v>1190</v>
      </c>
      <c r="F67" s="190">
        <f t="shared" si="28"/>
        <v>1454.53</v>
      </c>
      <c r="G67" s="179">
        <f t="shared" ref="G67" si="31">TRUNC(F67*D67,2)</f>
        <v>1454.53</v>
      </c>
    </row>
    <row r="68" spans="1:11">
      <c r="A68" s="206"/>
      <c r="B68" s="227" t="s">
        <v>31</v>
      </c>
      <c r="C68" s="208"/>
      <c r="D68" s="209"/>
      <c r="E68" s="210"/>
      <c r="F68" s="211"/>
      <c r="G68" s="212">
        <f>SUM(G67:G67)</f>
        <v>1454.53</v>
      </c>
    </row>
    <row r="69" spans="1:11">
      <c r="A69" s="204">
        <v>10</v>
      </c>
      <c r="B69" s="228" t="s">
        <v>103</v>
      </c>
      <c r="C69" s="200"/>
      <c r="D69" s="201"/>
      <c r="E69" s="177"/>
      <c r="F69" s="190"/>
      <c r="G69" s="229"/>
    </row>
    <row r="70" spans="1:11">
      <c r="A70" s="173" t="s">
        <v>104</v>
      </c>
      <c r="B70" s="230" t="s">
        <v>105</v>
      </c>
      <c r="C70" s="200" t="s">
        <v>46</v>
      </c>
      <c r="D70" s="201">
        <v>8</v>
      </c>
      <c r="E70" s="177">
        <f>COMPOSIÇÕES!F19</f>
        <v>49.44</v>
      </c>
      <c r="F70" s="178">
        <f t="shared" ref="F70" si="32">TRUNC(E70+E70*F$13,2)</f>
        <v>60.43</v>
      </c>
      <c r="G70" s="179">
        <f t="shared" ref="G70" si="33">TRUNC(F70*D70,2)</f>
        <v>483.44</v>
      </c>
    </row>
    <row r="71" spans="1:11">
      <c r="A71" s="214"/>
      <c r="B71" s="227" t="s">
        <v>31</v>
      </c>
      <c r="C71" s="215"/>
      <c r="D71" s="216"/>
      <c r="E71" s="217"/>
      <c r="F71" s="218"/>
      <c r="G71" s="186">
        <f>SUM(G70:G70)</f>
        <v>483.44</v>
      </c>
      <c r="K71" t="s">
        <v>52</v>
      </c>
    </row>
    <row r="72" spans="1:11">
      <c r="A72" s="243" t="s">
        <v>106</v>
      </c>
      <c r="B72" s="244"/>
      <c r="C72" s="244"/>
      <c r="D72" s="244"/>
      <c r="E72" s="244"/>
      <c r="F72" s="245">
        <f>G71+G68+G65+G53+G47+G31+G22+G18+G57+G42</f>
        <v>225386.12000000005</v>
      </c>
      <c r="G72" s="246"/>
    </row>
    <row r="73" spans="1:11">
      <c r="A73" s="247" t="s">
        <v>107</v>
      </c>
      <c r="B73" s="248"/>
      <c r="C73" s="248"/>
      <c r="D73" s="248"/>
      <c r="E73" s="248"/>
      <c r="F73" s="248"/>
      <c r="G73" s="249"/>
    </row>
    <row r="75" spans="1:11">
      <c r="I75" s="55"/>
    </row>
    <row r="77" spans="1:11">
      <c r="A77" s="56" t="s">
        <v>108</v>
      </c>
      <c r="B77" s="56" t="s">
        <v>109</v>
      </c>
      <c r="E77" s="231"/>
    </row>
    <row r="78" spans="1:11">
      <c r="A78" s="56"/>
      <c r="B78" s="56" t="s">
        <v>110</v>
      </c>
      <c r="E78" s="226"/>
      <c r="I78" s="226"/>
    </row>
  </sheetData>
  <mergeCells count="11">
    <mergeCell ref="A32:G32"/>
    <mergeCell ref="A72:E72"/>
    <mergeCell ref="F72:G72"/>
    <mergeCell ref="A73:G73"/>
    <mergeCell ref="B1:B2"/>
    <mergeCell ref="C1:G5"/>
    <mergeCell ref="B6:G6"/>
    <mergeCell ref="C7:G7"/>
    <mergeCell ref="C8:G8"/>
    <mergeCell ref="C10:G10"/>
    <mergeCell ref="A11:G11"/>
  </mergeCells>
  <pageMargins left="0.70866141732283472" right="0.70866141732283472" top="0.55118110236220474" bottom="0.55118110236220474" header="0.31496062992125984" footer="0.31496062992125984"/>
  <pageSetup paperSize="9" scale="75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2"/>
  <sheetViews>
    <sheetView topLeftCell="A13" workbookViewId="0">
      <selection activeCell="B21" sqref="B21"/>
    </sheetView>
  </sheetViews>
  <sheetFormatPr defaultColWidth="9" defaultRowHeight="15"/>
  <cols>
    <col min="1" max="1" width="43.42578125" customWidth="1"/>
    <col min="2" max="2" width="63.85546875" style="139" customWidth="1"/>
    <col min="3" max="3" width="23.42578125" customWidth="1"/>
    <col min="6" max="6" width="9.42578125" customWidth="1"/>
  </cols>
  <sheetData>
    <row r="1" spans="1:3" ht="14.45" customHeight="1">
      <c r="A1" s="281" t="s">
        <v>111</v>
      </c>
      <c r="B1" s="282"/>
      <c r="C1" s="278" t="s">
        <v>112</v>
      </c>
    </row>
    <row r="2" spans="1:3" ht="14.45" customHeight="1">
      <c r="A2" s="283"/>
      <c r="B2" s="284"/>
      <c r="C2" s="279"/>
    </row>
    <row r="3" spans="1:3" ht="14.45" customHeight="1">
      <c r="A3" s="255" t="s">
        <v>2</v>
      </c>
      <c r="B3" s="257"/>
      <c r="C3" s="279"/>
    </row>
    <row r="4" spans="1:3">
      <c r="A4" s="272" t="s">
        <v>113</v>
      </c>
      <c r="B4" s="273"/>
      <c r="C4" s="279"/>
    </row>
    <row r="5" spans="1:3">
      <c r="A5" s="274" t="s">
        <v>114</v>
      </c>
      <c r="B5" s="268"/>
      <c r="C5" s="280"/>
    </row>
    <row r="6" spans="1:3">
      <c r="A6" s="140" t="s">
        <v>5</v>
      </c>
      <c r="B6" s="141" t="str">
        <f>'QD CRAS'!B6</f>
        <v>REFORMA DA QUADRA DE AREIA DO CRAS</v>
      </c>
      <c r="C6" s="89"/>
    </row>
    <row r="7" spans="1:3">
      <c r="A7" s="142" t="s">
        <v>7</v>
      </c>
      <c r="B7" s="14" t="str">
        <f>'QD CRAS'!B7</f>
        <v>AV. BRILHANTE, LOTE 01, QUADRA 30 - SETOR III, NOVO MUNDO - MT</v>
      </c>
      <c r="C7" s="90"/>
    </row>
    <row r="8" spans="1:3">
      <c r="A8" s="142" t="s">
        <v>9</v>
      </c>
      <c r="B8" s="16" t="str">
        <f>'QD CRAS'!B8</f>
        <v>567,00m²</v>
      </c>
      <c r="C8" s="90"/>
    </row>
    <row r="9" spans="1:3">
      <c r="A9" s="142" t="s">
        <v>10</v>
      </c>
      <c r="B9" s="14" t="str">
        <f>'QD CRAS'!B9</f>
        <v>MUNICÍPIO DE NOVO MUNDO - MT</v>
      </c>
      <c r="C9" s="58"/>
    </row>
    <row r="10" spans="1:3">
      <c r="A10" s="143" t="s">
        <v>12</v>
      </c>
      <c r="B10" s="18" t="str">
        <f>'QD CRAS'!B10</f>
        <v>01.614.517/0001-33</v>
      </c>
      <c r="C10" s="8"/>
    </row>
    <row r="11" spans="1:3">
      <c r="A11" s="275" t="s">
        <v>112</v>
      </c>
      <c r="B11" s="276"/>
      <c r="C11" s="277"/>
    </row>
    <row r="12" spans="1:3">
      <c r="A12" s="144"/>
      <c r="B12" s="145"/>
      <c r="C12" s="146"/>
    </row>
    <row r="13" spans="1:3">
      <c r="A13" s="147" t="s">
        <v>115</v>
      </c>
      <c r="B13" s="148"/>
      <c r="C13" s="149"/>
    </row>
    <row r="14" spans="1:3">
      <c r="A14" s="144" t="s">
        <v>116</v>
      </c>
      <c r="B14" s="145" t="s">
        <v>117</v>
      </c>
      <c r="C14" s="146">
        <v>60</v>
      </c>
    </row>
    <row r="15" spans="1:3">
      <c r="A15" s="144" t="s">
        <v>118</v>
      </c>
      <c r="B15" s="145" t="s">
        <v>119</v>
      </c>
      <c r="C15" s="146">
        <v>480</v>
      </c>
    </row>
    <row r="16" spans="1:3">
      <c r="A16" s="144" t="s">
        <v>120</v>
      </c>
      <c r="B16" s="239" t="s">
        <v>285</v>
      </c>
      <c r="C16" s="146">
        <v>19.2</v>
      </c>
    </row>
    <row r="17" spans="1:3">
      <c r="A17" s="150" t="s">
        <v>121</v>
      </c>
      <c r="B17" s="151"/>
      <c r="C17" s="152"/>
    </row>
    <row r="18" spans="1:3">
      <c r="A18" s="153" t="s">
        <v>122</v>
      </c>
      <c r="B18" s="237" t="s">
        <v>286</v>
      </c>
      <c r="C18" s="238" t="s">
        <v>287</v>
      </c>
    </row>
    <row r="19" spans="1:3">
      <c r="A19" s="153" t="s">
        <v>267</v>
      </c>
      <c r="B19" s="154" t="s">
        <v>268</v>
      </c>
      <c r="C19" s="155" t="s">
        <v>269</v>
      </c>
    </row>
    <row r="20" spans="1:3">
      <c r="A20" s="153" t="s">
        <v>123</v>
      </c>
      <c r="B20" s="237" t="s">
        <v>288</v>
      </c>
      <c r="C20" s="238" t="s">
        <v>289</v>
      </c>
    </row>
    <row r="21" spans="1:3">
      <c r="A21" s="153" t="s">
        <v>124</v>
      </c>
      <c r="B21" s="154" t="s">
        <v>125</v>
      </c>
      <c r="C21" s="155" t="s">
        <v>126</v>
      </c>
    </row>
    <row r="22" spans="1:3">
      <c r="A22" s="153" t="s">
        <v>127</v>
      </c>
      <c r="B22" s="237" t="s">
        <v>272</v>
      </c>
      <c r="C22" s="238" t="s">
        <v>273</v>
      </c>
    </row>
    <row r="23" spans="1:3">
      <c r="A23" s="153" t="s">
        <v>128</v>
      </c>
      <c r="B23" s="237" t="s">
        <v>281</v>
      </c>
      <c r="C23" s="238" t="s">
        <v>282</v>
      </c>
    </row>
    <row r="24" spans="1:3">
      <c r="A24" s="153" t="s">
        <v>129</v>
      </c>
      <c r="B24" s="237" t="s">
        <v>283</v>
      </c>
      <c r="C24" s="238" t="s">
        <v>284</v>
      </c>
    </row>
    <row r="25" spans="1:3">
      <c r="A25" s="153"/>
      <c r="B25" s="154"/>
      <c r="C25" s="155"/>
    </row>
    <row r="26" spans="1:3">
      <c r="A26" s="150" t="s">
        <v>54</v>
      </c>
      <c r="B26" s="151"/>
      <c r="C26" s="152"/>
    </row>
    <row r="27" spans="1:3">
      <c r="A27" s="156" t="s">
        <v>130</v>
      </c>
      <c r="B27" s="154" t="s">
        <v>131</v>
      </c>
      <c r="C27" s="155" t="s">
        <v>132</v>
      </c>
    </row>
    <row r="28" spans="1:3" ht="30">
      <c r="A28" s="153" t="s">
        <v>133</v>
      </c>
      <c r="B28" s="154" t="s">
        <v>134</v>
      </c>
      <c r="C28" s="155" t="s">
        <v>135</v>
      </c>
    </row>
    <row r="29" spans="1:3" ht="30">
      <c r="A29" s="153" t="s">
        <v>136</v>
      </c>
      <c r="B29" s="154" t="s">
        <v>137</v>
      </c>
      <c r="C29" s="155" t="s">
        <v>138</v>
      </c>
    </row>
    <row r="30" spans="1:3">
      <c r="A30" s="153" t="s">
        <v>139</v>
      </c>
      <c r="B30" s="154" t="s">
        <v>140</v>
      </c>
      <c r="C30" s="155" t="s">
        <v>141</v>
      </c>
    </row>
    <row r="31" spans="1:3">
      <c r="A31" s="153" t="s">
        <v>142</v>
      </c>
      <c r="B31" s="154" t="s">
        <v>143</v>
      </c>
      <c r="C31" s="155" t="s">
        <v>144</v>
      </c>
    </row>
    <row r="32" spans="1:3">
      <c r="A32" s="153" t="s">
        <v>145</v>
      </c>
      <c r="B32" s="237" t="s">
        <v>274</v>
      </c>
      <c r="C32" s="238" t="s">
        <v>148</v>
      </c>
    </row>
    <row r="33" spans="1:3">
      <c r="A33" s="153" t="s">
        <v>146</v>
      </c>
      <c r="B33" s="154" t="s">
        <v>147</v>
      </c>
      <c r="C33" s="155" t="s">
        <v>148</v>
      </c>
    </row>
    <row r="34" spans="1:3">
      <c r="A34" s="153" t="s">
        <v>149</v>
      </c>
      <c r="B34" s="154" t="s">
        <v>150</v>
      </c>
      <c r="C34" s="155" t="s">
        <v>151</v>
      </c>
    </row>
    <row r="35" spans="1:3">
      <c r="A35" s="150" t="s">
        <v>152</v>
      </c>
      <c r="B35" s="151"/>
      <c r="C35" s="152"/>
    </row>
    <row r="36" spans="1:3">
      <c r="A36" s="153" t="s">
        <v>152</v>
      </c>
      <c r="B36" s="154" t="s">
        <v>153</v>
      </c>
      <c r="C36" s="155" t="s">
        <v>154</v>
      </c>
    </row>
    <row r="37" spans="1:3">
      <c r="A37" s="153" t="s">
        <v>155</v>
      </c>
      <c r="B37" s="154" t="s">
        <v>156</v>
      </c>
      <c r="C37" s="155" t="s">
        <v>157</v>
      </c>
    </row>
    <row r="38" spans="1:3">
      <c r="A38" s="153" t="s">
        <v>158</v>
      </c>
      <c r="B38" s="154"/>
      <c r="C38" s="238" t="s">
        <v>275</v>
      </c>
    </row>
    <row r="39" spans="1:3">
      <c r="A39" s="157"/>
      <c r="B39" s="154"/>
      <c r="C39" s="155"/>
    </row>
    <row r="40" spans="1:3">
      <c r="A40" s="150" t="s">
        <v>159</v>
      </c>
      <c r="B40" s="151"/>
      <c r="C40" s="152"/>
    </row>
    <row r="41" spans="1:3">
      <c r="A41" s="153" t="s">
        <v>160</v>
      </c>
      <c r="B41" s="237" t="s">
        <v>280</v>
      </c>
      <c r="C41" s="238" t="s">
        <v>277</v>
      </c>
    </row>
    <row r="42" spans="1:3">
      <c r="A42" s="153" t="s">
        <v>161</v>
      </c>
      <c r="B42" s="237" t="s">
        <v>279</v>
      </c>
      <c r="C42" s="158">
        <v>765.45</v>
      </c>
    </row>
    <row r="43" spans="1:3">
      <c r="A43" s="153" t="s">
        <v>162</v>
      </c>
      <c r="B43" s="237" t="s">
        <v>278</v>
      </c>
      <c r="C43" s="158">
        <v>3231.9</v>
      </c>
    </row>
    <row r="44" spans="1:3">
      <c r="A44" s="153" t="s">
        <v>163</v>
      </c>
      <c r="B44" s="237" t="s">
        <v>276</v>
      </c>
      <c r="C44" s="238" t="s">
        <v>277</v>
      </c>
    </row>
    <row r="45" spans="1:3">
      <c r="A45" s="153"/>
      <c r="B45" s="154"/>
      <c r="C45" s="155"/>
    </row>
    <row r="46" spans="1:3">
      <c r="A46" s="150" t="s">
        <v>84</v>
      </c>
      <c r="B46" s="151"/>
      <c r="C46" s="152"/>
    </row>
    <row r="47" spans="1:3">
      <c r="A47" s="153" t="s">
        <v>164</v>
      </c>
      <c r="B47" s="154" t="s">
        <v>165</v>
      </c>
      <c r="C47" s="155" t="s">
        <v>151</v>
      </c>
    </row>
    <row r="48" spans="1:3">
      <c r="A48" s="153" t="s">
        <v>166</v>
      </c>
      <c r="B48" s="154" t="s">
        <v>165</v>
      </c>
      <c r="C48" s="158" t="s">
        <v>151</v>
      </c>
    </row>
    <row r="49" spans="1:3">
      <c r="A49" s="153"/>
      <c r="B49" s="154"/>
      <c r="C49" s="155"/>
    </row>
    <row r="50" spans="1:3">
      <c r="A50" s="150" t="s">
        <v>167</v>
      </c>
      <c r="B50" s="151"/>
      <c r="C50" s="152"/>
    </row>
    <row r="51" spans="1:3">
      <c r="A51" s="153"/>
      <c r="B51" s="154"/>
      <c r="C51" s="155"/>
    </row>
    <row r="52" spans="1:3">
      <c r="A52" s="153" t="s">
        <v>168</v>
      </c>
      <c r="B52" s="154" t="s">
        <v>169</v>
      </c>
      <c r="C52" s="155"/>
    </row>
    <row r="53" spans="1:3">
      <c r="A53" s="153" t="s">
        <v>170</v>
      </c>
      <c r="B53" s="154" t="s">
        <v>171</v>
      </c>
      <c r="C53" s="155"/>
    </row>
    <row r="54" spans="1:3" ht="30">
      <c r="A54" s="153" t="s">
        <v>172</v>
      </c>
      <c r="B54" s="154" t="s">
        <v>173</v>
      </c>
      <c r="C54" s="155" t="s">
        <v>174</v>
      </c>
    </row>
    <row r="55" spans="1:3">
      <c r="A55" s="153" t="s">
        <v>175</v>
      </c>
      <c r="B55" s="154" t="s">
        <v>176</v>
      </c>
      <c r="C55" s="155" t="s">
        <v>177</v>
      </c>
    </row>
    <row r="56" spans="1:3">
      <c r="A56" s="153" t="s">
        <v>178</v>
      </c>
      <c r="B56" s="154" t="s">
        <v>179</v>
      </c>
      <c r="C56" s="155" t="s">
        <v>180</v>
      </c>
    </row>
    <row r="57" spans="1:3">
      <c r="A57" s="150" t="s">
        <v>181</v>
      </c>
      <c r="B57" s="151"/>
      <c r="C57" s="152"/>
    </row>
    <row r="58" spans="1:3">
      <c r="A58" s="159" t="s">
        <v>182</v>
      </c>
      <c r="B58" s="160" t="s">
        <v>183</v>
      </c>
      <c r="C58" s="161" t="s">
        <v>263</v>
      </c>
    </row>
    <row r="60" spans="1:3">
      <c r="A60" s="162"/>
      <c r="B60" s="163"/>
    </row>
    <row r="61" spans="1:3">
      <c r="A61" s="164" t="s">
        <v>108</v>
      </c>
      <c r="B61" s="164" t="s">
        <v>109</v>
      </c>
    </row>
    <row r="62" spans="1:3">
      <c r="A62" s="164"/>
      <c r="B62" s="164" t="s">
        <v>184</v>
      </c>
    </row>
  </sheetData>
  <mergeCells count="6">
    <mergeCell ref="A3:B3"/>
    <mergeCell ref="A4:B4"/>
    <mergeCell ref="A5:B5"/>
    <mergeCell ref="A11:C11"/>
    <mergeCell ref="C1:C5"/>
    <mergeCell ref="A1:B2"/>
  </mergeCells>
  <pageMargins left="0.23622047244094499" right="0.23622047244094499" top="0.74803149606299202" bottom="0.74803149606299202" header="0.31496062992126" footer="0.31496062992126"/>
  <pageSetup paperSize="9" scale="70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5"/>
  <sheetViews>
    <sheetView topLeftCell="A28" zoomScale="82" zoomScaleNormal="82" workbookViewId="0">
      <selection activeCell="B42" sqref="B42"/>
    </sheetView>
  </sheetViews>
  <sheetFormatPr defaultColWidth="9" defaultRowHeight="15"/>
  <cols>
    <col min="1" max="1" width="16" customWidth="1"/>
    <col min="2" max="2" width="106.7109375" customWidth="1"/>
    <col min="3" max="3" width="10.5703125" customWidth="1"/>
    <col min="4" max="4" width="10.140625" customWidth="1"/>
    <col min="5" max="5" width="10.5703125" customWidth="1"/>
    <col min="6" max="6" width="18.28515625" customWidth="1"/>
    <col min="8" max="8" width="9.28515625" customWidth="1"/>
    <col min="10" max="10" width="10.5703125" customWidth="1"/>
  </cols>
  <sheetData>
    <row r="1" spans="1:6" ht="18" customHeight="1">
      <c r="A1" s="1"/>
      <c r="B1" s="250" t="s">
        <v>0</v>
      </c>
      <c r="C1" s="287" t="s">
        <v>185</v>
      </c>
      <c r="D1" s="288"/>
      <c r="E1" s="288"/>
      <c r="F1" s="289"/>
    </row>
    <row r="2" spans="1:6" ht="18" customHeight="1">
      <c r="A2" s="2"/>
      <c r="B2" s="251"/>
      <c r="C2" s="290"/>
      <c r="D2" s="291"/>
      <c r="E2" s="291"/>
      <c r="F2" s="292"/>
    </row>
    <row r="3" spans="1:6" ht="15.75">
      <c r="A3" s="2"/>
      <c r="B3" s="3" t="s">
        <v>2</v>
      </c>
      <c r="C3" s="290"/>
      <c r="D3" s="291"/>
      <c r="E3" s="291"/>
      <c r="F3" s="292"/>
    </row>
    <row r="4" spans="1:6">
      <c r="A4" s="2"/>
      <c r="B4" s="4" t="s">
        <v>3</v>
      </c>
      <c r="C4" s="290"/>
      <c r="D4" s="291"/>
      <c r="E4" s="291"/>
      <c r="F4" s="292"/>
    </row>
    <row r="5" spans="1:6">
      <c r="A5" s="66"/>
      <c r="B5" s="6" t="s">
        <v>4</v>
      </c>
      <c r="C5" s="293"/>
      <c r="D5" s="294"/>
      <c r="E5" s="294"/>
      <c r="F5" s="295"/>
    </row>
    <row r="6" spans="1:6">
      <c r="A6" s="95" t="s">
        <v>5</v>
      </c>
      <c r="B6" s="96" t="str">
        <f>'QD CRAS'!B6</f>
        <v>REFORMA DA QUADRA DE AREIA DO CRAS</v>
      </c>
      <c r="C6" s="96"/>
      <c r="D6" s="96"/>
      <c r="E6" s="96"/>
      <c r="F6" s="97"/>
    </row>
    <row r="7" spans="1:6">
      <c r="A7" s="98" t="s">
        <v>7</v>
      </c>
      <c r="B7" s="99" t="str">
        <f>'QD CRAS'!B7</f>
        <v>AV. BRILHANTE, LOTE 01, QUADRA 30 - SETOR III, NOVO MUNDO - MT</v>
      </c>
      <c r="C7" s="100"/>
      <c r="D7" s="100"/>
      <c r="E7" s="101"/>
      <c r="F7" s="102"/>
    </row>
    <row r="8" spans="1:6">
      <c r="A8" s="98" t="s">
        <v>9</v>
      </c>
      <c r="B8" s="103" t="str">
        <f>'QD CRAS'!B8</f>
        <v>567,00m²</v>
      </c>
      <c r="C8" s="104"/>
      <c r="D8" s="104"/>
      <c r="E8" s="101"/>
      <c r="F8" s="102"/>
    </row>
    <row r="9" spans="1:6">
      <c r="A9" s="98" t="s">
        <v>10</v>
      </c>
      <c r="B9" s="99" t="str">
        <f>'QD CRAS'!B9</f>
        <v>MUNICÍPIO DE NOVO MUNDO - MT</v>
      </c>
      <c r="F9" s="58"/>
    </row>
    <row r="10" spans="1:6">
      <c r="A10" s="105" t="s">
        <v>12</v>
      </c>
      <c r="B10" s="106" t="str">
        <f>'QD CRAS'!B10</f>
        <v>01.614.517/0001-33</v>
      </c>
      <c r="C10" s="285" t="str">
        <f>'QD CRAS'!C10</f>
        <v>REFERÊNCIA DE PREÇOS: SINAPI SETEMBRO/2024</v>
      </c>
      <c r="D10" s="285"/>
      <c r="E10" s="285"/>
      <c r="F10" s="286"/>
    </row>
    <row r="11" spans="1:6">
      <c r="A11" s="269" t="s">
        <v>186</v>
      </c>
      <c r="B11" s="270"/>
      <c r="C11" s="270"/>
      <c r="D11" s="270"/>
      <c r="E11" s="270"/>
      <c r="F11" s="271"/>
    </row>
    <row r="12" spans="1:6">
      <c r="A12" s="107"/>
      <c r="B12" s="108"/>
      <c r="C12" s="108"/>
      <c r="D12" s="109"/>
      <c r="E12" s="108"/>
      <c r="F12" s="110"/>
    </row>
    <row r="13" spans="1:6">
      <c r="A13" s="91" t="s">
        <v>17</v>
      </c>
      <c r="B13" s="92" t="s">
        <v>18</v>
      </c>
      <c r="C13" s="92" t="s">
        <v>19</v>
      </c>
      <c r="D13" s="92" t="s">
        <v>187</v>
      </c>
      <c r="E13" s="92" t="s">
        <v>21</v>
      </c>
      <c r="F13" s="93" t="s">
        <v>22</v>
      </c>
    </row>
    <row r="14" spans="1:6">
      <c r="A14" s="111" t="s">
        <v>104</v>
      </c>
      <c r="B14" s="112" t="s">
        <v>105</v>
      </c>
      <c r="C14" s="113"/>
      <c r="D14" s="112"/>
      <c r="E14" s="112"/>
      <c r="F14" s="114"/>
    </row>
    <row r="15" spans="1:6" ht="43.5">
      <c r="A15" s="115">
        <v>91386</v>
      </c>
      <c r="B15" s="116" t="s">
        <v>188</v>
      </c>
      <c r="C15" s="117" t="s">
        <v>41</v>
      </c>
      <c r="D15" s="117">
        <v>1.9800000000000002E-2</v>
      </c>
      <c r="E15" s="117">
        <v>272.8</v>
      </c>
      <c r="F15" s="118">
        <f t="shared" ref="F15:F18" si="0">TRUNC(E15*D15,2)</f>
        <v>5.4</v>
      </c>
    </row>
    <row r="16" spans="1:6" ht="43.5">
      <c r="A16" s="115">
        <v>91387</v>
      </c>
      <c r="B16" s="116" t="s">
        <v>188</v>
      </c>
      <c r="C16" s="117" t="s">
        <v>189</v>
      </c>
      <c r="D16" s="117">
        <v>0.4</v>
      </c>
      <c r="E16" s="117">
        <v>77.430000000000007</v>
      </c>
      <c r="F16" s="118">
        <f t="shared" si="0"/>
        <v>30.97</v>
      </c>
    </row>
    <row r="17" spans="1:6" ht="29.25">
      <c r="A17" s="115" t="s">
        <v>190</v>
      </c>
      <c r="B17" s="116" t="s">
        <v>191</v>
      </c>
      <c r="C17" s="117" t="s">
        <v>51</v>
      </c>
      <c r="D17" s="117">
        <v>1.8</v>
      </c>
      <c r="E17" s="117">
        <v>2.75</v>
      </c>
      <c r="F17" s="118">
        <f t="shared" si="0"/>
        <v>4.95</v>
      </c>
    </row>
    <row r="18" spans="1:6">
      <c r="A18" s="119">
        <v>88316</v>
      </c>
      <c r="B18" s="120" t="s">
        <v>192</v>
      </c>
      <c r="C18" s="121" t="s">
        <v>193</v>
      </c>
      <c r="D18" s="121">
        <v>0.4</v>
      </c>
      <c r="E18" s="121">
        <v>20.32</v>
      </c>
      <c r="F18" s="122">
        <f t="shared" si="0"/>
        <v>8.1199999999999992</v>
      </c>
    </row>
    <row r="19" spans="1:6">
      <c r="A19" s="123" t="s">
        <v>194</v>
      </c>
      <c r="B19" s="124"/>
      <c r="C19" s="124" t="s">
        <v>46</v>
      </c>
      <c r="D19" s="124"/>
      <c r="E19" s="124"/>
      <c r="F19" s="125">
        <f>SUM(F15:F18)</f>
        <v>49.44</v>
      </c>
    </row>
    <row r="20" spans="1:6" ht="30">
      <c r="A20" s="126" t="s">
        <v>195</v>
      </c>
      <c r="B20" s="127" t="s">
        <v>264</v>
      </c>
      <c r="C20" s="128"/>
      <c r="D20" s="129"/>
      <c r="E20" s="128"/>
      <c r="F20" s="130"/>
    </row>
    <row r="21" spans="1:6">
      <c r="A21" s="131"/>
      <c r="B21" s="117"/>
      <c r="C21" s="117"/>
      <c r="D21" s="129"/>
      <c r="E21" s="132"/>
      <c r="F21" s="118"/>
    </row>
    <row r="22" spans="1:6" ht="43.5">
      <c r="A22" s="131" t="s">
        <v>40</v>
      </c>
      <c r="B22" s="117" t="s">
        <v>197</v>
      </c>
      <c r="C22" s="117" t="s">
        <v>41</v>
      </c>
      <c r="D22" s="129">
        <v>0.111</v>
      </c>
      <c r="E22" s="129">
        <v>282.35000000000002</v>
      </c>
      <c r="F22" s="118">
        <f t="shared" ref="F22:F33" si="1">TRUNC(E22*D22,2)</f>
        <v>31.34</v>
      </c>
    </row>
    <row r="23" spans="1:6" ht="43.5">
      <c r="A23" s="131" t="s">
        <v>198</v>
      </c>
      <c r="B23" s="117" t="s">
        <v>199</v>
      </c>
      <c r="C23" s="117" t="s">
        <v>28</v>
      </c>
      <c r="D23" s="129">
        <v>1</v>
      </c>
      <c r="E23" s="132">
        <v>328.33</v>
      </c>
      <c r="F23" s="118">
        <f t="shared" si="1"/>
        <v>328.33</v>
      </c>
    </row>
    <row r="24" spans="1:6" ht="43.5">
      <c r="A24" s="131" t="s">
        <v>200</v>
      </c>
      <c r="B24" s="117" t="s">
        <v>201</v>
      </c>
      <c r="C24" s="117" t="s">
        <v>196</v>
      </c>
      <c r="D24" s="129">
        <v>4</v>
      </c>
      <c r="E24" s="132">
        <v>280.92</v>
      </c>
      <c r="F24" s="118">
        <f t="shared" si="1"/>
        <v>1123.68</v>
      </c>
    </row>
    <row r="25" spans="1:6">
      <c r="A25" s="131">
        <v>2674</v>
      </c>
      <c r="B25" s="117" t="s">
        <v>202</v>
      </c>
      <c r="C25" s="117" t="s">
        <v>96</v>
      </c>
      <c r="D25" s="129">
        <v>8</v>
      </c>
      <c r="E25" s="132">
        <v>5.35</v>
      </c>
      <c r="F25" s="118">
        <f t="shared" si="1"/>
        <v>42.8</v>
      </c>
    </row>
    <row r="26" spans="1:6">
      <c r="A26" s="131">
        <v>1891</v>
      </c>
      <c r="B26" s="117" t="s">
        <v>203</v>
      </c>
      <c r="C26" s="117" t="s">
        <v>28</v>
      </c>
      <c r="D26" s="129">
        <v>2</v>
      </c>
      <c r="E26" s="132">
        <v>1.38</v>
      </c>
      <c r="F26" s="118">
        <f t="shared" si="1"/>
        <v>2.76</v>
      </c>
    </row>
    <row r="27" spans="1:6" ht="29.25">
      <c r="A27" s="131">
        <v>400</v>
      </c>
      <c r="B27" s="117" t="s">
        <v>204</v>
      </c>
      <c r="C27" s="117" t="s">
        <v>28</v>
      </c>
      <c r="D27" s="129">
        <v>6</v>
      </c>
      <c r="E27" s="132">
        <v>2.09</v>
      </c>
      <c r="F27" s="118">
        <f t="shared" si="1"/>
        <v>12.54</v>
      </c>
    </row>
    <row r="28" spans="1:6">
      <c r="A28" s="131">
        <v>39272</v>
      </c>
      <c r="B28" s="117" t="s">
        <v>205</v>
      </c>
      <c r="C28" s="117" t="s">
        <v>28</v>
      </c>
      <c r="D28" s="129">
        <v>2</v>
      </c>
      <c r="E28" s="132">
        <v>2.99</v>
      </c>
      <c r="F28" s="118">
        <f t="shared" si="1"/>
        <v>5.98</v>
      </c>
    </row>
    <row r="29" spans="1:6" ht="29.25">
      <c r="A29" s="133" t="s">
        <v>92</v>
      </c>
      <c r="B29" s="117" t="s">
        <v>93</v>
      </c>
      <c r="C29" s="117" t="s">
        <v>28</v>
      </c>
      <c r="D29" s="129">
        <v>4</v>
      </c>
      <c r="E29" s="132">
        <v>225.51</v>
      </c>
      <c r="F29" s="118">
        <f t="shared" si="1"/>
        <v>902.04</v>
      </c>
    </row>
    <row r="30" spans="1:6" ht="29.25">
      <c r="A30" s="133" t="s">
        <v>206</v>
      </c>
      <c r="B30" s="117" t="s">
        <v>207</v>
      </c>
      <c r="C30" s="117" t="s">
        <v>28</v>
      </c>
      <c r="D30" s="129">
        <v>4</v>
      </c>
      <c r="E30" s="132">
        <v>70.12</v>
      </c>
      <c r="F30" s="118">
        <f t="shared" si="1"/>
        <v>280.48</v>
      </c>
    </row>
    <row r="31" spans="1:6" ht="29.25">
      <c r="A31" s="133" t="s">
        <v>208</v>
      </c>
      <c r="B31" s="117" t="s">
        <v>209</v>
      </c>
      <c r="C31" s="117" t="s">
        <v>28</v>
      </c>
      <c r="D31" s="129">
        <v>4</v>
      </c>
      <c r="E31" s="132">
        <v>14.56</v>
      </c>
      <c r="F31" s="118">
        <f t="shared" si="1"/>
        <v>58.24</v>
      </c>
    </row>
    <row r="32" spans="1:6">
      <c r="A32" s="133" t="s">
        <v>210</v>
      </c>
      <c r="B32" s="117" t="s">
        <v>211</v>
      </c>
      <c r="C32" s="117" t="s">
        <v>193</v>
      </c>
      <c r="D32" s="129">
        <v>1.413</v>
      </c>
      <c r="E32" s="129" t="s">
        <v>212</v>
      </c>
      <c r="F32" s="118">
        <f t="shared" si="1"/>
        <v>31.02</v>
      </c>
    </row>
    <row r="33" spans="1:6">
      <c r="A33" s="133" t="s">
        <v>213</v>
      </c>
      <c r="B33" s="117" t="s">
        <v>214</v>
      </c>
      <c r="C33" s="117" t="s">
        <v>193</v>
      </c>
      <c r="D33" s="129">
        <v>0.41649999999999998</v>
      </c>
      <c r="E33" s="132">
        <v>26.68</v>
      </c>
      <c r="F33" s="118">
        <f t="shared" si="1"/>
        <v>11.11</v>
      </c>
    </row>
    <row r="34" spans="1:6">
      <c r="A34" s="123" t="s">
        <v>194</v>
      </c>
      <c r="B34" s="124"/>
      <c r="C34" s="134" t="s">
        <v>215</v>
      </c>
      <c r="D34" s="124"/>
      <c r="E34" s="124"/>
      <c r="F34" s="125">
        <f>SUM(F21:F33)</f>
        <v>2830.3199999999997</v>
      </c>
    </row>
    <row r="35" spans="1:6" ht="30">
      <c r="A35" s="126" t="s">
        <v>216</v>
      </c>
      <c r="B35" s="127" t="s">
        <v>217</v>
      </c>
      <c r="C35" s="128"/>
      <c r="D35" s="128"/>
      <c r="E35" s="128"/>
      <c r="F35" s="130"/>
    </row>
    <row r="36" spans="1:6">
      <c r="A36" s="115">
        <v>88315</v>
      </c>
      <c r="B36" s="117" t="s">
        <v>218</v>
      </c>
      <c r="C36" s="135" t="s">
        <v>34</v>
      </c>
      <c r="D36" s="136">
        <v>7</v>
      </c>
      <c r="E36" s="136">
        <v>25.4</v>
      </c>
      <c r="F36" s="118">
        <f t="shared" ref="F36:F44" si="2">TRUNC(E36*D36,2)</f>
        <v>177.8</v>
      </c>
    </row>
    <row r="37" spans="1:6">
      <c r="A37" s="115">
        <v>88316</v>
      </c>
      <c r="B37" s="117" t="s">
        <v>192</v>
      </c>
      <c r="C37" s="135" t="s">
        <v>34</v>
      </c>
      <c r="D37" s="136">
        <v>11.5</v>
      </c>
      <c r="E37" s="136">
        <v>20.32</v>
      </c>
      <c r="F37" s="118">
        <f t="shared" si="2"/>
        <v>233.68</v>
      </c>
    </row>
    <row r="38" spans="1:6">
      <c r="A38" s="115">
        <v>88317</v>
      </c>
      <c r="B38" s="117" t="s">
        <v>219</v>
      </c>
      <c r="C38" s="135" t="s">
        <v>34</v>
      </c>
      <c r="D38" s="136">
        <v>4.5</v>
      </c>
      <c r="E38" s="136">
        <v>26.36</v>
      </c>
      <c r="F38" s="118">
        <f t="shared" si="2"/>
        <v>118.62</v>
      </c>
    </row>
    <row r="39" spans="1:6" ht="29.25">
      <c r="A39" s="115">
        <v>98764</v>
      </c>
      <c r="B39" s="117" t="s">
        <v>220</v>
      </c>
      <c r="C39" s="135" t="s">
        <v>221</v>
      </c>
      <c r="D39" s="136">
        <v>3.82</v>
      </c>
      <c r="E39" s="136">
        <v>5.0999999999999996</v>
      </c>
      <c r="F39" s="118">
        <f t="shared" si="2"/>
        <v>19.48</v>
      </c>
    </row>
    <row r="40" spans="1:6" ht="29.25">
      <c r="A40" s="115">
        <v>98765</v>
      </c>
      <c r="B40" s="117" t="s">
        <v>222</v>
      </c>
      <c r="C40" s="135" t="s">
        <v>223</v>
      </c>
      <c r="D40" s="136">
        <v>0.67</v>
      </c>
      <c r="E40" s="136">
        <v>0.09</v>
      </c>
      <c r="F40" s="118">
        <f t="shared" si="2"/>
        <v>0.06</v>
      </c>
    </row>
    <row r="41" spans="1:6" ht="29.25">
      <c r="A41" s="115">
        <v>7167</v>
      </c>
      <c r="B41" s="117" t="s">
        <v>224</v>
      </c>
      <c r="C41" s="135" t="s">
        <v>225</v>
      </c>
      <c r="D41" s="136">
        <v>2.2000000000000002</v>
      </c>
      <c r="E41" s="136">
        <v>25.6</v>
      </c>
      <c r="F41" s="118">
        <f t="shared" si="2"/>
        <v>56.32</v>
      </c>
    </row>
    <row r="42" spans="1:6" ht="29.25">
      <c r="A42" s="115">
        <v>7697</v>
      </c>
      <c r="B42" s="117" t="s">
        <v>226</v>
      </c>
      <c r="C42" s="135" t="s">
        <v>227</v>
      </c>
      <c r="D42" s="136">
        <v>1.4318</v>
      </c>
      <c r="E42" s="136">
        <v>54.83</v>
      </c>
      <c r="F42" s="118">
        <f t="shared" si="2"/>
        <v>78.5</v>
      </c>
    </row>
    <row r="43" spans="1:6">
      <c r="A43" s="115">
        <v>10997</v>
      </c>
      <c r="B43" s="117" t="s">
        <v>228</v>
      </c>
      <c r="C43" s="135" t="s">
        <v>229</v>
      </c>
      <c r="D43" s="136">
        <v>3.37</v>
      </c>
      <c r="E43" s="136">
        <v>35.79</v>
      </c>
      <c r="F43" s="118">
        <f t="shared" si="2"/>
        <v>120.61</v>
      </c>
    </row>
    <row r="44" spans="1:6" ht="29.25">
      <c r="A44" s="115">
        <v>21010</v>
      </c>
      <c r="B44" s="117" t="s">
        <v>230</v>
      </c>
      <c r="C44" s="135" t="s">
        <v>227</v>
      </c>
      <c r="D44" s="136">
        <v>6.2</v>
      </c>
      <c r="E44" s="136">
        <v>34.01</v>
      </c>
      <c r="F44" s="118">
        <f t="shared" si="2"/>
        <v>210.86</v>
      </c>
    </row>
    <row r="45" spans="1:6">
      <c r="A45" s="123" t="s">
        <v>194</v>
      </c>
      <c r="B45" s="124"/>
      <c r="C45" s="134" t="s">
        <v>28</v>
      </c>
      <c r="D45" s="124"/>
      <c r="E45" s="124"/>
      <c r="F45" s="125">
        <f>SUM(F36:F44)</f>
        <v>1015.93</v>
      </c>
    </row>
    <row r="46" spans="1:6">
      <c r="A46" s="126" t="s">
        <v>231</v>
      </c>
      <c r="B46" s="127" t="s">
        <v>27</v>
      </c>
      <c r="C46" s="128"/>
      <c r="D46" s="128"/>
      <c r="E46" s="128"/>
      <c r="F46" s="130"/>
    </row>
    <row r="47" spans="1:6" ht="29.25">
      <c r="A47" s="115" t="s">
        <v>232</v>
      </c>
      <c r="B47" s="117" t="s">
        <v>233</v>
      </c>
      <c r="C47" s="128" t="s">
        <v>26</v>
      </c>
      <c r="D47" s="137">
        <v>23</v>
      </c>
      <c r="E47" s="128">
        <v>112.98</v>
      </c>
      <c r="F47" s="118">
        <f t="shared" ref="F47:F50" si="3">TRUNC(E47*D47,2)</f>
        <v>2598.54</v>
      </c>
    </row>
    <row r="48" spans="1:6">
      <c r="A48" s="115" t="s">
        <v>234</v>
      </c>
      <c r="B48" s="117" t="s">
        <v>235</v>
      </c>
      <c r="C48" s="128" t="s">
        <v>72</v>
      </c>
      <c r="D48" s="137">
        <v>6</v>
      </c>
      <c r="E48" s="128">
        <v>80.22</v>
      </c>
      <c r="F48" s="118">
        <f t="shared" si="3"/>
        <v>481.32</v>
      </c>
    </row>
    <row r="49" spans="1:6" ht="43.5">
      <c r="A49" s="115" t="s">
        <v>236</v>
      </c>
      <c r="B49" s="117" t="s">
        <v>237</v>
      </c>
      <c r="C49" s="128" t="s">
        <v>72</v>
      </c>
      <c r="D49" s="137">
        <v>8.75</v>
      </c>
      <c r="E49" s="128">
        <v>20.97</v>
      </c>
      <c r="F49" s="118">
        <f t="shared" si="3"/>
        <v>183.48</v>
      </c>
    </row>
    <row r="50" spans="1:6" ht="48" customHeight="1">
      <c r="A50" s="115" t="s">
        <v>238</v>
      </c>
      <c r="B50" s="117" t="s">
        <v>239</v>
      </c>
      <c r="C50" s="128" t="s">
        <v>26</v>
      </c>
      <c r="D50" s="137">
        <v>8.75</v>
      </c>
      <c r="E50" s="128">
        <v>48.94</v>
      </c>
      <c r="F50" s="118">
        <f t="shared" si="3"/>
        <v>428.22</v>
      </c>
    </row>
    <row r="51" spans="1:6">
      <c r="A51" s="123" t="s">
        <v>194</v>
      </c>
      <c r="B51" s="124"/>
      <c r="C51" s="134" t="s">
        <v>225</v>
      </c>
      <c r="D51" s="124"/>
      <c r="E51" s="124"/>
      <c r="F51" s="125">
        <f>SUM(F47:F50)</f>
        <v>3691.56</v>
      </c>
    </row>
    <row r="54" spans="1:6" ht="28.5">
      <c r="A54" s="138" t="s">
        <v>108</v>
      </c>
      <c r="B54" s="138" t="s">
        <v>109</v>
      </c>
    </row>
    <row r="55" spans="1:6">
      <c r="A55" s="138"/>
      <c r="B55" s="138" t="s">
        <v>184</v>
      </c>
    </row>
  </sheetData>
  <mergeCells count="4">
    <mergeCell ref="C10:F10"/>
    <mergeCell ref="A11:F11"/>
    <mergeCell ref="B1:B2"/>
    <mergeCell ref="C1:F5"/>
  </mergeCells>
  <pageMargins left="0.511811023622047" right="0.511811023622047" top="0.78740157480314998" bottom="0.78740157480314998" header="0.31496062992126" footer="0.31496062992126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8"/>
  <sheetViews>
    <sheetView topLeftCell="A15" workbookViewId="0">
      <selection activeCell="B40" sqref="B40"/>
    </sheetView>
  </sheetViews>
  <sheetFormatPr defaultColWidth="9" defaultRowHeight="15"/>
  <cols>
    <col min="1" max="1" width="17.42578125" customWidth="1"/>
    <col min="2" max="2" width="71.7109375" customWidth="1"/>
    <col min="3" max="3" width="32.5703125" customWidth="1"/>
    <col min="4" max="4" width="10.140625" customWidth="1"/>
  </cols>
  <sheetData>
    <row r="1" spans="1:7" ht="14.45" customHeight="1">
      <c r="A1" s="1"/>
      <c r="B1" s="250" t="s">
        <v>0</v>
      </c>
      <c r="C1" s="301" t="s">
        <v>240</v>
      </c>
    </row>
    <row r="2" spans="1:7" ht="14.45" customHeight="1">
      <c r="A2" s="2"/>
      <c r="B2" s="251"/>
      <c r="C2" s="302"/>
    </row>
    <row r="3" spans="1:7" ht="21.6" customHeight="1">
      <c r="A3" s="2"/>
      <c r="B3" s="3" t="s">
        <v>2</v>
      </c>
      <c r="C3" s="302"/>
    </row>
    <row r="4" spans="1:7">
      <c r="A4" s="2"/>
      <c r="B4" s="4" t="s">
        <v>3</v>
      </c>
      <c r="C4" s="302"/>
    </row>
    <row r="5" spans="1:7">
      <c r="A5" s="66"/>
      <c r="B5" s="6" t="s">
        <v>4</v>
      </c>
      <c r="C5" s="303"/>
    </row>
    <row r="6" spans="1:7">
      <c r="A6" s="9" t="s">
        <v>5</v>
      </c>
      <c r="B6" s="10" t="str">
        <f>'QD CRAS'!B6</f>
        <v>REFORMA DA QUADRA DE AREIA DO CRAS</v>
      </c>
      <c r="C6" s="89"/>
    </row>
    <row r="7" spans="1:7">
      <c r="A7" s="13" t="s">
        <v>7</v>
      </c>
      <c r="B7" s="14" t="str">
        <f>'QD CRAS'!B7</f>
        <v>AV. BRILHANTE, LOTE 01, QUADRA 30 - SETOR III, NOVO MUNDO - MT</v>
      </c>
      <c r="C7" s="90"/>
    </row>
    <row r="8" spans="1:7">
      <c r="A8" s="13" t="s">
        <v>9</v>
      </c>
      <c r="B8" s="16" t="str">
        <f>'QD CRAS'!B8</f>
        <v>567,00m²</v>
      </c>
      <c r="C8" s="90"/>
    </row>
    <row r="9" spans="1:7">
      <c r="A9" s="13" t="s">
        <v>10</v>
      </c>
      <c r="B9" s="14" t="str">
        <f>'QD CRAS'!B9</f>
        <v>MUNICÍPIO DE NOVO MUNDO - MT</v>
      </c>
      <c r="C9" s="58"/>
    </row>
    <row r="10" spans="1:7">
      <c r="A10" s="17" t="s">
        <v>12</v>
      </c>
      <c r="B10" s="18" t="str">
        <f>'QD CRAS'!B10</f>
        <v>01.614.517/0001-33</v>
      </c>
      <c r="C10" s="8"/>
    </row>
    <row r="11" spans="1:7">
      <c r="A11" s="269" t="str">
        <f>'QD CRAS'!A11:G11</f>
        <v xml:space="preserve">PLANILHA ORÇAMENTÁRIA </v>
      </c>
      <c r="B11" s="270"/>
      <c r="C11" s="271"/>
    </row>
    <row r="12" spans="1:7">
      <c r="A12" s="91" t="s">
        <v>17</v>
      </c>
      <c r="B12" s="92" t="s">
        <v>18</v>
      </c>
      <c r="C12" s="93" t="s">
        <v>241</v>
      </c>
    </row>
    <row r="13" spans="1:7">
      <c r="A13" s="73">
        <v>1</v>
      </c>
      <c r="B13" s="74" t="str">
        <f>'QD CRAS'!B14</f>
        <v xml:space="preserve">SERVIÇOS PRELIMINARES </v>
      </c>
      <c r="C13" s="75">
        <f>'QD CRAS'!G18</f>
        <v>6811.5099999999993</v>
      </c>
    </row>
    <row r="14" spans="1:7">
      <c r="A14" s="73"/>
      <c r="B14" s="74"/>
      <c r="C14" s="75"/>
    </row>
    <row r="15" spans="1:7">
      <c r="A15" s="80">
        <v>2</v>
      </c>
      <c r="B15" s="81" t="str">
        <f>'QD CRAS'!B19</f>
        <v>ADMINISTRAÇÃO DE OBRA</v>
      </c>
      <c r="C15" s="75">
        <f>'QD CRAS'!G22</f>
        <v>26076.6</v>
      </c>
      <c r="G15" t="s">
        <v>52</v>
      </c>
    </row>
    <row r="16" spans="1:7">
      <c r="A16" s="83"/>
      <c r="B16" s="81"/>
      <c r="C16" s="75"/>
    </row>
    <row r="17" spans="1:3">
      <c r="A17" s="83">
        <v>3</v>
      </c>
      <c r="B17" s="81" t="str">
        <f>'QD CRAS'!B23</f>
        <v>DEMOLIÇÕES E RETIRADAS</v>
      </c>
      <c r="C17" s="75">
        <f>'QD CRAS'!G31</f>
        <v>11089.1</v>
      </c>
    </row>
    <row r="18" spans="1:3">
      <c r="A18" s="83"/>
      <c r="B18" s="81"/>
      <c r="C18" s="75"/>
    </row>
    <row r="19" spans="1:3">
      <c r="A19" s="83">
        <v>4</v>
      </c>
      <c r="B19" s="81" t="str">
        <f>'QD CRAS'!B33</f>
        <v>MOVIMENTO DOS SOLOS E FUNDAÇÕES</v>
      </c>
      <c r="C19" s="75">
        <f>'QD CRAS'!G42</f>
        <v>31838.450000000004</v>
      </c>
    </row>
    <row r="20" spans="1:3">
      <c r="A20" s="83"/>
      <c r="B20" s="81"/>
      <c r="C20" s="75"/>
    </row>
    <row r="21" spans="1:3">
      <c r="A21" s="83">
        <v>5</v>
      </c>
      <c r="B21" s="81" t="str">
        <f>'QD CRAS'!B43</f>
        <v>EXECUÇÃO DE ALAMBRADO E TRAVES</v>
      </c>
      <c r="C21" s="75">
        <f>'QD CRAS'!G47</f>
        <v>88270.75</v>
      </c>
    </row>
    <row r="22" spans="1:3">
      <c r="A22" s="83"/>
      <c r="B22" s="81"/>
      <c r="C22" s="75"/>
    </row>
    <row r="23" spans="1:3">
      <c r="A23" s="83">
        <v>6</v>
      </c>
      <c r="B23" s="234" t="str">
        <f>'QD CRAS'!B48</f>
        <v>PISO</v>
      </c>
      <c r="C23" s="75">
        <f>'QD CRAS'!G53</f>
        <v>35118.83</v>
      </c>
    </row>
    <row r="24" spans="1:3">
      <c r="A24" s="83"/>
      <c r="B24" s="81"/>
      <c r="C24" s="75"/>
    </row>
    <row r="25" spans="1:3">
      <c r="A25" s="83">
        <v>7</v>
      </c>
      <c r="B25" s="234" t="str">
        <f>'QD CRAS'!B54</f>
        <v xml:space="preserve">PINTURA </v>
      </c>
      <c r="C25" s="75">
        <f>'QD CRAS'!G57</f>
        <v>2868.19</v>
      </c>
    </row>
    <row r="26" spans="1:3">
      <c r="A26" s="83"/>
      <c r="B26" s="81"/>
      <c r="C26" s="75"/>
    </row>
    <row r="27" spans="1:3">
      <c r="A27" s="83">
        <v>8</v>
      </c>
      <c r="B27" s="234" t="str">
        <f>'QD CRAS'!B58</f>
        <v>INSTALAÇÕES ELÉTRICAS</v>
      </c>
      <c r="C27" s="75">
        <f>'QD CRAS'!G65</f>
        <v>21374.719999999998</v>
      </c>
    </row>
    <row r="28" spans="1:3">
      <c r="A28" s="83"/>
      <c r="B28" s="81"/>
      <c r="C28" s="75"/>
    </row>
    <row r="29" spans="1:3">
      <c r="A29" s="83">
        <v>9</v>
      </c>
      <c r="B29" s="84" t="str">
        <f>'QD CRAS'!B66</f>
        <v>SERVIÇOS COMPLEMENTARES</v>
      </c>
      <c r="C29" s="75">
        <f>'QD CRAS'!G68</f>
        <v>1454.53</v>
      </c>
    </row>
    <row r="30" spans="1:3">
      <c r="A30" s="83"/>
      <c r="B30" s="84"/>
      <c r="C30" s="75"/>
    </row>
    <row r="31" spans="1:3">
      <c r="A31" s="83">
        <v>10</v>
      </c>
      <c r="B31" s="81" t="str">
        <f>'QD CRAS'!B69</f>
        <v>LIMPEZA DE OBRA</v>
      </c>
      <c r="C31" s="75">
        <f>'QD CRAS'!G71</f>
        <v>483.44</v>
      </c>
    </row>
    <row r="32" spans="1:3">
      <c r="A32" s="83"/>
      <c r="B32" s="81"/>
      <c r="C32" s="75"/>
    </row>
    <row r="33" spans="1:3">
      <c r="A33" s="296" t="s">
        <v>106</v>
      </c>
      <c r="B33" s="297"/>
      <c r="C33" s="94">
        <f>SUM(C13:C32)</f>
        <v>225386.12</v>
      </c>
    </row>
    <row r="34" spans="1:3">
      <c r="A34" s="298" t="str">
        <f>'QD CRAS'!A73:G73</f>
        <v>VALOR POR EXTENSO: DUZENTOS E VINTE E CINCO MIL, TREZENTOS E OITENTA E SEIS REAIS E DOZE CENTAVOS</v>
      </c>
      <c r="B34" s="299"/>
      <c r="C34" s="300"/>
    </row>
    <row r="37" spans="1:3">
      <c r="A37" s="56" t="s">
        <v>108</v>
      </c>
      <c r="B37" s="56" t="s">
        <v>109</v>
      </c>
    </row>
    <row r="38" spans="1:3">
      <c r="A38" s="56"/>
      <c r="B38" s="56" t="s">
        <v>242</v>
      </c>
    </row>
  </sheetData>
  <mergeCells count="5">
    <mergeCell ref="A11:C11"/>
    <mergeCell ref="A33:B33"/>
    <mergeCell ref="A34:C34"/>
    <mergeCell ref="B1:B2"/>
    <mergeCell ref="C1:C5"/>
  </mergeCells>
  <pageMargins left="0.511811023622047" right="0.511811023622047" top="0.78740157480314998" bottom="0.78740157480314998" header="0.31496062992126" footer="0.31496062992126"/>
  <pageSetup paperSize="9" scale="76" fitToHeight="0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7"/>
  <sheetViews>
    <sheetView topLeftCell="A15" workbookViewId="0">
      <selection activeCell="C47" sqref="C47"/>
    </sheetView>
  </sheetViews>
  <sheetFormatPr defaultColWidth="9" defaultRowHeight="15"/>
  <cols>
    <col min="1" max="1" width="17.42578125" customWidth="1"/>
    <col min="2" max="2" width="65.7109375" customWidth="1"/>
    <col min="3" max="3" width="13.85546875" customWidth="1"/>
    <col min="4" max="4" width="19.140625" customWidth="1"/>
    <col min="5" max="5" width="12.42578125" customWidth="1"/>
    <col min="6" max="6" width="13.140625" customWidth="1"/>
  </cols>
  <sheetData>
    <row r="1" spans="1:14" ht="14.45" customHeight="1">
      <c r="A1" s="1"/>
      <c r="B1" s="250" t="s">
        <v>0</v>
      </c>
      <c r="C1" s="252" t="s">
        <v>243</v>
      </c>
      <c r="D1" s="253"/>
      <c r="E1" s="253"/>
      <c r="F1" s="254"/>
    </row>
    <row r="2" spans="1:14" ht="14.45" customHeight="1">
      <c r="A2" s="2"/>
      <c r="B2" s="251"/>
      <c r="C2" s="255"/>
      <c r="D2" s="256"/>
      <c r="E2" s="256"/>
      <c r="F2" s="257"/>
    </row>
    <row r="3" spans="1:14" ht="21.6" customHeight="1">
      <c r="A3" s="2"/>
      <c r="B3" s="3" t="s">
        <v>2</v>
      </c>
      <c r="C3" s="255"/>
      <c r="D3" s="256"/>
      <c r="E3" s="256"/>
      <c r="F3" s="257"/>
    </row>
    <row r="4" spans="1:14" ht="14.45" customHeight="1">
      <c r="A4" s="2"/>
      <c r="B4" s="4" t="s">
        <v>3</v>
      </c>
      <c r="C4" s="255"/>
      <c r="D4" s="256"/>
      <c r="E4" s="256"/>
      <c r="F4" s="257"/>
    </row>
    <row r="5" spans="1:14" ht="15" customHeight="1">
      <c r="A5" s="66"/>
      <c r="B5" s="6" t="s">
        <v>4</v>
      </c>
      <c r="C5" s="258"/>
      <c r="D5" s="259"/>
      <c r="E5" s="259"/>
      <c r="F5" s="260"/>
    </row>
    <row r="6" spans="1:14">
      <c r="A6" s="9" t="s">
        <v>5</v>
      </c>
      <c r="B6" s="10" t="str">
        <f>'QD CRAS'!B6</f>
        <v>REFORMA DA QUADRA DE AREIA DO CRAS</v>
      </c>
      <c r="C6" s="67"/>
      <c r="F6" s="58"/>
    </row>
    <row r="7" spans="1:14">
      <c r="A7" s="13" t="s">
        <v>7</v>
      </c>
      <c r="B7" s="14" t="str">
        <f>'QD CRAS'!B7</f>
        <v>AV. BRILHANTE, LOTE 01, QUADRA 30 - SETOR III, NOVO MUNDO - MT</v>
      </c>
      <c r="C7" s="15"/>
      <c r="F7" s="58"/>
    </row>
    <row r="8" spans="1:14">
      <c r="A8" s="13" t="s">
        <v>9</v>
      </c>
      <c r="B8" s="16" t="str">
        <f>'QD CRAS'!B8</f>
        <v>567,00m²</v>
      </c>
      <c r="C8" s="15"/>
      <c r="F8" s="58"/>
      <c r="N8" t="s">
        <v>52</v>
      </c>
    </row>
    <row r="9" spans="1:14">
      <c r="A9" s="13" t="s">
        <v>10</v>
      </c>
      <c r="B9" s="14" t="str">
        <f>'QD CRAS'!B9</f>
        <v>MUNICÍPIO DE NOVO MUNDO - MT</v>
      </c>
      <c r="F9" s="58"/>
    </row>
    <row r="10" spans="1:14">
      <c r="A10" s="17" t="s">
        <v>12</v>
      </c>
      <c r="B10" s="18" t="str">
        <f>'QD CRAS'!B10</f>
        <v>01.614.517/0001-33</v>
      </c>
      <c r="C10" s="5"/>
      <c r="F10" s="58"/>
    </row>
    <row r="11" spans="1:14">
      <c r="A11" s="68" t="s">
        <v>17</v>
      </c>
      <c r="B11" s="69" t="s">
        <v>18</v>
      </c>
      <c r="C11" s="304" t="s">
        <v>244</v>
      </c>
      <c r="D11" s="304"/>
      <c r="E11" s="305" t="s">
        <v>245</v>
      </c>
      <c r="F11" s="306"/>
    </row>
    <row r="12" spans="1:14">
      <c r="A12" s="71"/>
      <c r="B12" s="72"/>
      <c r="C12" s="70" t="s">
        <v>246</v>
      </c>
      <c r="D12" s="68" t="s">
        <v>247</v>
      </c>
      <c r="E12" s="70" t="s">
        <v>248</v>
      </c>
      <c r="F12" s="68" t="s">
        <v>249</v>
      </c>
    </row>
    <row r="13" spans="1:14">
      <c r="A13" s="73">
        <v>1</v>
      </c>
      <c r="B13" s="74" t="str">
        <f>'QD CRAS'!B14</f>
        <v xml:space="preserve">SERVIÇOS PRELIMINARES </v>
      </c>
      <c r="C13" s="75">
        <f>'QD CRAS'!G18</f>
        <v>6811.5099999999993</v>
      </c>
      <c r="D13" s="76">
        <f>C13/$C$33</f>
        <v>3.02215149717294E-2</v>
      </c>
      <c r="E13" s="77">
        <v>1</v>
      </c>
      <c r="F13" s="78">
        <f>C13*E13</f>
        <v>6811.5099999999993</v>
      </c>
    </row>
    <row r="14" spans="1:14">
      <c r="A14" s="73"/>
      <c r="B14" s="74"/>
      <c r="C14" s="75"/>
      <c r="D14" s="76"/>
      <c r="E14" s="77"/>
      <c r="F14" s="79"/>
    </row>
    <row r="15" spans="1:14">
      <c r="A15" s="80">
        <v>2</v>
      </c>
      <c r="B15" s="81" t="str">
        <f>'QD CRAS'!B19</f>
        <v>ADMINISTRAÇÃO DE OBRA</v>
      </c>
      <c r="C15" s="75">
        <f>'QD CRAS'!G22</f>
        <v>26076.6</v>
      </c>
      <c r="D15" s="76">
        <f>C15/$C$33</f>
        <v>0.11569745288662851</v>
      </c>
      <c r="E15" s="77">
        <v>1</v>
      </c>
      <c r="F15" s="82">
        <f>C15*E15</f>
        <v>26076.6</v>
      </c>
      <c r="G15" t="s">
        <v>52</v>
      </c>
    </row>
    <row r="16" spans="1:14">
      <c r="A16" s="83"/>
      <c r="B16" s="81"/>
      <c r="C16" s="75"/>
      <c r="D16" s="76"/>
      <c r="E16" s="77"/>
      <c r="F16" s="82"/>
    </row>
    <row r="17" spans="1:6">
      <c r="A17" s="83">
        <v>3</v>
      </c>
      <c r="B17" s="81" t="str">
        <f>'QD CRAS'!B23</f>
        <v>DEMOLIÇÕES E RETIRADAS</v>
      </c>
      <c r="C17" s="75">
        <f>'QD CRAS'!G31</f>
        <v>11089.1</v>
      </c>
      <c r="D17" s="76">
        <f>C17/$C$33</f>
        <v>4.9200456532105884E-2</v>
      </c>
      <c r="E17" s="77">
        <v>1</v>
      </c>
      <c r="F17" s="82">
        <f>C17*E17</f>
        <v>11089.1</v>
      </c>
    </row>
    <row r="18" spans="1:6">
      <c r="A18" s="83"/>
      <c r="B18" s="81"/>
      <c r="C18" s="75"/>
      <c r="D18" s="76"/>
      <c r="E18" s="77"/>
      <c r="F18" s="82"/>
    </row>
    <row r="19" spans="1:6">
      <c r="A19" s="83">
        <v>4</v>
      </c>
      <c r="B19" s="81" t="str">
        <f>'QD CRAS'!B33</f>
        <v>MOVIMENTO DOS SOLOS E FUNDAÇÕES</v>
      </c>
      <c r="C19" s="75">
        <f>'QD CRAS'!G42</f>
        <v>31838.450000000004</v>
      </c>
      <c r="D19" s="76">
        <f>C19/$C$33</f>
        <v>0.14126180440925112</v>
      </c>
      <c r="E19" s="77">
        <v>1</v>
      </c>
      <c r="F19" s="82">
        <f t="shared" ref="F19:F27" si="0">C19*E19</f>
        <v>31838.450000000004</v>
      </c>
    </row>
    <row r="20" spans="1:6">
      <c r="A20" s="83"/>
      <c r="B20" s="81"/>
      <c r="C20" s="75"/>
      <c r="D20" s="76"/>
      <c r="E20" s="77"/>
      <c r="F20" s="82"/>
    </row>
    <row r="21" spans="1:6">
      <c r="A21" s="83">
        <v>5</v>
      </c>
      <c r="B21" s="81" t="str">
        <f>'QD CRAS'!B43</f>
        <v>EXECUÇÃO DE ALAMBRADO E TRAVES</v>
      </c>
      <c r="C21" s="75">
        <f>'QD CRAS'!G47</f>
        <v>88270.75</v>
      </c>
      <c r="D21" s="76">
        <f>C21/$C$33</f>
        <v>0.39164235135686259</v>
      </c>
      <c r="E21" s="77">
        <v>1</v>
      </c>
      <c r="F21" s="82">
        <f t="shared" si="0"/>
        <v>88270.75</v>
      </c>
    </row>
    <row r="22" spans="1:6">
      <c r="A22" s="83"/>
      <c r="B22" s="81"/>
      <c r="C22" s="75"/>
      <c r="D22" s="76" t="s">
        <v>52</v>
      </c>
      <c r="E22" s="77"/>
      <c r="F22" s="82"/>
    </row>
    <row r="23" spans="1:6">
      <c r="A23" s="83">
        <v>6</v>
      </c>
      <c r="B23" s="234" t="str">
        <f>'QD CRAS'!B48</f>
        <v>PISO</v>
      </c>
      <c r="C23" s="75">
        <f>'QD CRAS'!G53</f>
        <v>35118.83</v>
      </c>
      <c r="D23" s="76">
        <f>C23/$C$33</f>
        <v>0.15581629427757132</v>
      </c>
      <c r="E23" s="77">
        <v>1</v>
      </c>
      <c r="F23" s="82">
        <f t="shared" si="0"/>
        <v>35118.83</v>
      </c>
    </row>
    <row r="24" spans="1:6">
      <c r="A24" s="83"/>
      <c r="B24" s="81"/>
      <c r="C24" s="75"/>
      <c r="D24" s="76"/>
      <c r="E24" s="77"/>
      <c r="F24" s="82"/>
    </row>
    <row r="25" spans="1:6">
      <c r="A25" s="83">
        <v>7</v>
      </c>
      <c r="B25" s="234" t="str">
        <f>'QD CRAS'!B54</f>
        <v xml:space="preserve">PINTURA </v>
      </c>
      <c r="C25" s="75">
        <f>'QD CRAS'!G57</f>
        <v>2868.19</v>
      </c>
      <c r="D25" s="76">
        <f>C25/$C$33</f>
        <v>1.2725672725543171E-2</v>
      </c>
      <c r="E25" s="77">
        <v>1</v>
      </c>
      <c r="F25" s="82">
        <f t="shared" si="0"/>
        <v>2868.19</v>
      </c>
    </row>
    <row r="26" spans="1:6">
      <c r="A26" s="83"/>
      <c r="B26" s="81"/>
      <c r="C26" s="75"/>
      <c r="D26" s="76"/>
      <c r="E26" s="77"/>
      <c r="F26" s="82"/>
    </row>
    <row r="27" spans="1:6">
      <c r="A27" s="83">
        <v>8</v>
      </c>
      <c r="B27" s="234" t="str">
        <f>'QD CRAS'!B58</f>
        <v>INSTALAÇÕES ELÉTRICAS</v>
      </c>
      <c r="C27" s="75">
        <f>'QD CRAS'!G65</f>
        <v>21374.719999999998</v>
      </c>
      <c r="D27" s="76">
        <f>C27/$C$33</f>
        <v>9.4836008535041982E-2</v>
      </c>
      <c r="E27" s="77">
        <v>1</v>
      </c>
      <c r="F27" s="82">
        <f t="shared" si="0"/>
        <v>21374.719999999998</v>
      </c>
    </row>
    <row r="28" spans="1:6">
      <c r="A28" s="83"/>
      <c r="B28" s="81"/>
      <c r="C28" s="75"/>
      <c r="D28" s="76"/>
      <c r="E28" s="77"/>
      <c r="F28" s="82"/>
    </row>
    <row r="29" spans="1:6">
      <c r="A29" s="83">
        <v>9</v>
      </c>
      <c r="B29" s="84" t="str">
        <f>'QD CRAS'!B66</f>
        <v>SERVIÇOS COMPLEMENTARES</v>
      </c>
      <c r="C29" s="75">
        <f>'QD CRAS'!G68</f>
        <v>1454.53</v>
      </c>
      <c r="D29" s="76">
        <f>C29/$C$33</f>
        <v>6.4535029929970846E-3</v>
      </c>
      <c r="E29" s="77">
        <v>1</v>
      </c>
      <c r="F29" s="82">
        <f t="shared" ref="F29" si="1">C29*E29</f>
        <v>1454.53</v>
      </c>
    </row>
    <row r="30" spans="1:6">
      <c r="A30" s="83"/>
      <c r="B30" s="84"/>
      <c r="C30" s="75"/>
      <c r="D30" s="76"/>
      <c r="E30" s="77"/>
      <c r="F30" s="82"/>
    </row>
    <row r="31" spans="1:6">
      <c r="A31" s="83">
        <v>10</v>
      </c>
      <c r="B31" s="81" t="str">
        <f>'QD CRAS'!B69</f>
        <v>LIMPEZA DE OBRA</v>
      </c>
      <c r="C31" s="75">
        <f>'QD CRAS'!G71</f>
        <v>483.44</v>
      </c>
      <c r="D31" s="76">
        <f>C31/$C$33</f>
        <v>2.1449413122689187E-3</v>
      </c>
      <c r="E31" s="77">
        <v>1</v>
      </c>
      <c r="F31" s="82">
        <f t="shared" ref="F31" si="2">C31*E31</f>
        <v>483.44</v>
      </c>
    </row>
    <row r="32" spans="1:6">
      <c r="A32" s="83"/>
      <c r="B32" s="81"/>
      <c r="C32" s="75"/>
      <c r="D32" s="76"/>
      <c r="E32" s="77"/>
      <c r="F32" s="82"/>
    </row>
    <row r="33" spans="1:6">
      <c r="A33" s="307" t="s">
        <v>250</v>
      </c>
      <c r="B33" s="307"/>
      <c r="C33" s="85">
        <f>SUM(C13:C31)</f>
        <v>225386.12</v>
      </c>
      <c r="D33" s="86">
        <f>SUM(D13:D31)</f>
        <v>1</v>
      </c>
      <c r="E33" s="86">
        <v>1</v>
      </c>
      <c r="F33" s="85">
        <f>SUM(F13:F32)</f>
        <v>225386.12</v>
      </c>
    </row>
    <row r="34" spans="1:6">
      <c r="A34" s="87"/>
      <c r="B34" s="88"/>
      <c r="C34" s="88"/>
      <c r="D34" s="88"/>
      <c r="E34" s="88"/>
      <c r="F34" s="88"/>
    </row>
    <row r="36" spans="1:6">
      <c r="A36" s="56" t="s">
        <v>108</v>
      </c>
      <c r="B36" s="56" t="s">
        <v>109</v>
      </c>
    </row>
    <row r="37" spans="1:6">
      <c r="A37" s="56"/>
      <c r="B37" s="56" t="s">
        <v>242</v>
      </c>
    </row>
  </sheetData>
  <mergeCells count="5">
    <mergeCell ref="C11:D11"/>
    <mergeCell ref="E11:F11"/>
    <mergeCell ref="A33:B33"/>
    <mergeCell ref="B1:B2"/>
    <mergeCell ref="C1:F5"/>
  </mergeCells>
  <pageMargins left="0.511811023622047" right="0.511811023622047" top="0.78740157480314998" bottom="0.78740157480314998" header="0.31496062992126" footer="0.31496062992126"/>
  <pageSetup paperSize="9" scale="65" fitToHeight="0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0"/>
  <sheetViews>
    <sheetView tabSelected="1" zoomScale="86" zoomScaleNormal="86" workbookViewId="0">
      <selection activeCell="M26" sqref="M26"/>
    </sheetView>
  </sheetViews>
  <sheetFormatPr defaultColWidth="9" defaultRowHeight="15"/>
  <cols>
    <col min="1" max="1" width="16.85546875" customWidth="1"/>
    <col min="2" max="2" width="40.140625" customWidth="1"/>
    <col min="3" max="3" width="14.7109375" customWidth="1"/>
    <col min="4" max="4" width="9.42578125" customWidth="1"/>
    <col min="5" max="5" width="15.7109375" customWidth="1"/>
    <col min="6" max="6" width="9.140625" customWidth="1"/>
    <col min="7" max="7" width="15.7109375" customWidth="1"/>
    <col min="8" max="8" width="9.140625" customWidth="1"/>
    <col min="9" max="9" width="15.85546875" customWidth="1"/>
    <col min="10" max="10" width="10.5703125" customWidth="1"/>
    <col min="12" max="12" width="10.42578125" customWidth="1"/>
  </cols>
  <sheetData>
    <row r="1" spans="1:12" ht="14.45" customHeight="1">
      <c r="A1" s="1"/>
      <c r="B1" s="281" t="s">
        <v>0</v>
      </c>
      <c r="C1" s="308"/>
      <c r="D1" s="308"/>
      <c r="E1" s="308"/>
      <c r="F1" s="308"/>
      <c r="G1" s="282"/>
      <c r="H1" s="287" t="s">
        <v>251</v>
      </c>
      <c r="I1" s="288"/>
      <c r="J1" s="289"/>
    </row>
    <row r="2" spans="1:12" ht="14.45" customHeight="1">
      <c r="A2" s="2"/>
      <c r="B2" s="283"/>
      <c r="C2" s="309"/>
      <c r="D2" s="309"/>
      <c r="E2" s="309"/>
      <c r="F2" s="309"/>
      <c r="G2" s="284"/>
      <c r="H2" s="290"/>
      <c r="I2" s="291"/>
      <c r="J2" s="292"/>
    </row>
    <row r="3" spans="1:12" ht="15" customHeight="1">
      <c r="A3" s="2"/>
      <c r="B3" s="255" t="s">
        <v>2</v>
      </c>
      <c r="C3" s="256"/>
      <c r="D3" s="256"/>
      <c r="E3" s="256"/>
      <c r="F3" s="256"/>
      <c r="G3" s="257"/>
      <c r="H3" s="290"/>
      <c r="I3" s="291"/>
      <c r="J3" s="292"/>
    </row>
    <row r="4" spans="1:12" ht="15" customHeight="1">
      <c r="A4" s="2"/>
      <c r="B4" s="272" t="s">
        <v>3</v>
      </c>
      <c r="C4" s="320"/>
      <c r="D4" s="320"/>
      <c r="E4" s="320"/>
      <c r="F4" s="320"/>
      <c r="G4" s="273"/>
      <c r="H4" s="290"/>
      <c r="I4" s="291"/>
      <c r="J4" s="292"/>
    </row>
    <row r="5" spans="1:12" ht="15.75" customHeight="1">
      <c r="A5" s="2"/>
      <c r="B5" s="274" t="s">
        <v>4</v>
      </c>
      <c r="C5" s="267"/>
      <c r="D5" s="267"/>
      <c r="E5" s="267"/>
      <c r="F5" s="267"/>
      <c r="G5" s="268"/>
      <c r="H5" s="293"/>
      <c r="I5" s="294"/>
      <c r="J5" s="295"/>
    </row>
    <row r="6" spans="1:12">
      <c r="A6" s="9" t="s">
        <v>5</v>
      </c>
      <c r="B6" s="10" t="str">
        <f>'QD CRAS'!B6</f>
        <v>REFORMA DA QUADRA DE AREIA DO CRAS</v>
      </c>
      <c r="C6" s="11"/>
      <c r="D6" s="12"/>
      <c r="E6" s="12"/>
      <c r="F6" s="12"/>
      <c r="G6" s="12"/>
      <c r="H6" s="12"/>
      <c r="I6" s="12"/>
      <c r="J6" s="57"/>
    </row>
    <row r="7" spans="1:12">
      <c r="A7" s="13" t="s">
        <v>7</v>
      </c>
      <c r="B7" s="14" t="str">
        <f>'QD CRAS'!B7</f>
        <v>AV. BRILHANTE, LOTE 01, QUADRA 30 - SETOR III, NOVO MUNDO - MT</v>
      </c>
      <c r="C7" s="15"/>
      <c r="J7" s="58"/>
    </row>
    <row r="8" spans="1:12">
      <c r="A8" s="13" t="s">
        <v>9</v>
      </c>
      <c r="B8" s="16" t="str">
        <f>'QD CRAS'!B8</f>
        <v>567,00m²</v>
      </c>
      <c r="C8" s="15"/>
      <c r="J8" s="58"/>
    </row>
    <row r="9" spans="1:12">
      <c r="A9" s="13" t="s">
        <v>10</v>
      </c>
      <c r="B9" s="14" t="s">
        <v>0</v>
      </c>
      <c r="J9" s="58"/>
    </row>
    <row r="10" spans="1:12">
      <c r="A10" s="17" t="s">
        <v>12</v>
      </c>
      <c r="B10" s="18" t="s">
        <v>13</v>
      </c>
      <c r="C10" s="7"/>
      <c r="D10" s="19"/>
      <c r="E10" s="321" t="s">
        <v>252</v>
      </c>
      <c r="F10" s="322"/>
      <c r="G10" s="322"/>
      <c r="H10" s="322"/>
      <c r="I10" s="322"/>
      <c r="J10" s="323"/>
    </row>
    <row r="11" spans="1:12">
      <c r="A11" s="316" t="s">
        <v>17</v>
      </c>
      <c r="B11" s="318" t="s">
        <v>18</v>
      </c>
      <c r="C11" s="318" t="s">
        <v>241</v>
      </c>
      <c r="D11" s="20" t="s">
        <v>253</v>
      </c>
      <c r="E11" s="324" t="s">
        <v>254</v>
      </c>
      <c r="F11" s="325"/>
      <c r="G11" s="326" t="s">
        <v>255</v>
      </c>
      <c r="H11" s="327"/>
      <c r="I11" s="326" t="s">
        <v>256</v>
      </c>
      <c r="J11" s="327"/>
    </row>
    <row r="12" spans="1:12">
      <c r="A12" s="317"/>
      <c r="B12" s="319"/>
      <c r="C12" s="319"/>
      <c r="D12" s="21" t="s">
        <v>257</v>
      </c>
      <c r="E12" s="22" t="s">
        <v>258</v>
      </c>
      <c r="F12" s="23" t="s">
        <v>259</v>
      </c>
      <c r="G12" s="24" t="s">
        <v>258</v>
      </c>
      <c r="H12" s="25" t="s">
        <v>259</v>
      </c>
      <c r="I12" s="24" t="s">
        <v>258</v>
      </c>
      <c r="J12" s="25" t="s">
        <v>259</v>
      </c>
    </row>
    <row r="13" spans="1:12" ht="18" customHeight="1">
      <c r="A13" s="26">
        <v>1</v>
      </c>
      <c r="B13" s="27" t="str">
        <f>'RESUMO PLAN. 2'!B13</f>
        <v xml:space="preserve">SERVIÇOS PRELIMINARES </v>
      </c>
      <c r="C13" s="28">
        <f>'RESUMO PLAN. 2'!C13</f>
        <v>6811.5099999999993</v>
      </c>
      <c r="D13" s="29">
        <f t="shared" ref="D13:D23" si="0">C13/$C$23</f>
        <v>3.02215149717294E-2</v>
      </c>
      <c r="E13" s="30">
        <f t="shared" ref="E13:E16" si="1">C13*F13</f>
        <v>6811.5099999999993</v>
      </c>
      <c r="F13" s="31">
        <v>1</v>
      </c>
      <c r="G13" s="32"/>
      <c r="H13" s="31"/>
      <c r="I13" s="32"/>
      <c r="J13" s="59"/>
    </row>
    <row r="14" spans="1:12" ht="17.25" customHeight="1">
      <c r="A14" s="26">
        <v>2</v>
      </c>
      <c r="B14" s="27" t="str">
        <f>'RESUMO PLAN. 2'!B15</f>
        <v>ADMINISTRAÇÃO DE OBRA</v>
      </c>
      <c r="C14" s="28">
        <f>'RESUMO PLAN. 2'!C15</f>
        <v>26076.6</v>
      </c>
      <c r="D14" s="29">
        <f t="shared" si="0"/>
        <v>0.11569745288662851</v>
      </c>
      <c r="E14" s="33">
        <f t="shared" ref="E14" si="2">C14*F14</f>
        <v>6339.2214599999998</v>
      </c>
      <c r="F14" s="34">
        <v>0.24310000000000001</v>
      </c>
      <c r="G14" s="35">
        <f t="shared" ref="G14" si="3">C14*H14</f>
        <v>9846.524159999999</v>
      </c>
      <c r="H14" s="34">
        <v>0.37759999999999999</v>
      </c>
      <c r="I14" s="35">
        <f t="shared" ref="I14" si="4">C14*J14</f>
        <v>9890.8543800000007</v>
      </c>
      <c r="J14" s="60">
        <v>0.37930000000000003</v>
      </c>
      <c r="L14" s="61"/>
    </row>
    <row r="15" spans="1:12">
      <c r="A15" s="26">
        <v>3</v>
      </c>
      <c r="B15" s="36" t="str">
        <f>'RESUMO PLAN. 2'!B17</f>
        <v>DEMOLIÇÕES E RETIRADAS</v>
      </c>
      <c r="C15" s="37">
        <f>'RESUMO PLAN. 2'!C17</f>
        <v>11089.1</v>
      </c>
      <c r="D15" s="38">
        <f t="shared" si="0"/>
        <v>4.9200456532105884E-2</v>
      </c>
      <c r="E15" s="33">
        <f t="shared" si="1"/>
        <v>11089.1</v>
      </c>
      <c r="F15" s="39">
        <v>1</v>
      </c>
      <c r="G15" s="35"/>
      <c r="H15" s="39"/>
      <c r="I15" s="35"/>
      <c r="J15" s="62"/>
    </row>
    <row r="16" spans="1:12">
      <c r="A16" s="26">
        <v>4</v>
      </c>
      <c r="B16" s="36" t="str">
        <f>'RESUMO PLAN. 2'!B19</f>
        <v>MOVIMENTO DOS SOLOS E FUNDAÇÕES</v>
      </c>
      <c r="C16" s="37">
        <f>'RESUMO PLAN. 2'!C19</f>
        <v>31838.450000000004</v>
      </c>
      <c r="D16" s="38">
        <f t="shared" si="0"/>
        <v>0.14126180440925112</v>
      </c>
      <c r="E16" s="33">
        <f t="shared" si="1"/>
        <v>31838.450000000004</v>
      </c>
      <c r="F16" s="39">
        <v>1</v>
      </c>
      <c r="G16" s="35"/>
      <c r="H16" s="39"/>
      <c r="I16" s="35"/>
      <c r="J16" s="62"/>
    </row>
    <row r="17" spans="1:14">
      <c r="A17" s="26">
        <v>5</v>
      </c>
      <c r="B17" s="36" t="str">
        <f>'RESUMO PLAN. 2'!B21</f>
        <v>EXECUÇÃO DE ALAMBRADO E TRAVES</v>
      </c>
      <c r="C17" s="37">
        <f>'RESUMO PLAN. 2'!C21</f>
        <v>88270.75</v>
      </c>
      <c r="D17" s="38">
        <f t="shared" si="0"/>
        <v>0.39164235135686259</v>
      </c>
      <c r="E17" s="33"/>
      <c r="F17" s="39"/>
      <c r="G17" s="35">
        <f>C17*H17</f>
        <v>17654.150000000001</v>
      </c>
      <c r="H17" s="39">
        <v>0.2</v>
      </c>
      <c r="I17" s="35">
        <f>C17*J17</f>
        <v>70616.600000000006</v>
      </c>
      <c r="J17" s="62">
        <v>0.8</v>
      </c>
    </row>
    <row r="18" spans="1:14">
      <c r="A18" s="26">
        <v>6</v>
      </c>
      <c r="B18" s="235" t="str">
        <f>'RESUMO PLAN. 2'!B23</f>
        <v>PISO</v>
      </c>
      <c r="C18" s="37">
        <f>'RESUMO PLAN. 2'!C23</f>
        <v>35118.83</v>
      </c>
      <c r="D18" s="38">
        <f t="shared" si="0"/>
        <v>0.15581629427757132</v>
      </c>
      <c r="E18" s="33"/>
      <c r="F18" s="39"/>
      <c r="G18" s="35">
        <f>C18*H18</f>
        <v>35118.83</v>
      </c>
      <c r="H18" s="39">
        <v>1</v>
      </c>
      <c r="I18" s="35"/>
      <c r="J18" s="62"/>
    </row>
    <row r="19" spans="1:14">
      <c r="A19" s="26">
        <v>7</v>
      </c>
      <c r="B19" s="235" t="str">
        <f>'RESUMO PLAN. 2'!B25</f>
        <v xml:space="preserve">PINTURA </v>
      </c>
      <c r="C19" s="37">
        <f>'RESUMO PLAN. 2'!C25</f>
        <v>2868.19</v>
      </c>
      <c r="D19" s="38">
        <f t="shared" si="0"/>
        <v>1.2725672725543171E-2</v>
      </c>
      <c r="E19" s="33"/>
      <c r="F19" s="39"/>
      <c r="G19" s="35"/>
      <c r="H19" s="39"/>
      <c r="I19" s="35">
        <f t="shared" ref="I19:I22" si="5">C19*J19</f>
        <v>2868.19</v>
      </c>
      <c r="J19" s="62">
        <v>1</v>
      </c>
    </row>
    <row r="20" spans="1:14">
      <c r="A20" s="26">
        <v>8</v>
      </c>
      <c r="B20" s="235" t="str">
        <f>'RESUMO PLAN. 2'!B27</f>
        <v>INSTALAÇÕES ELÉTRICAS</v>
      </c>
      <c r="C20" s="37">
        <f>'RESUMO PLAN. 2'!C27</f>
        <v>21374.719999999998</v>
      </c>
      <c r="D20" s="38">
        <f t="shared" si="0"/>
        <v>9.4836008535041982E-2</v>
      </c>
      <c r="E20" s="33">
        <f>C20*F20</f>
        <v>4274.9439999999995</v>
      </c>
      <c r="F20" s="39">
        <v>0.2</v>
      </c>
      <c r="G20" s="35">
        <f>C20*H20</f>
        <v>10687.359999999999</v>
      </c>
      <c r="H20" s="39">
        <v>0.5</v>
      </c>
      <c r="I20" s="35">
        <f t="shared" si="5"/>
        <v>6412.4159999999993</v>
      </c>
      <c r="J20" s="62">
        <v>0.3</v>
      </c>
    </row>
    <row r="21" spans="1:14">
      <c r="A21" s="26">
        <v>9</v>
      </c>
      <c r="B21" s="36" t="str">
        <f>'RESUMO PLAN. 2'!B29</f>
        <v>SERVIÇOS COMPLEMENTARES</v>
      </c>
      <c r="C21" s="37">
        <f>'RESUMO PLAN. 2'!C29</f>
        <v>1454.53</v>
      </c>
      <c r="D21" s="38">
        <f t="shared" si="0"/>
        <v>6.4535029929970846E-3</v>
      </c>
      <c r="E21" s="33"/>
      <c r="F21" s="39"/>
      <c r="G21" s="35"/>
      <c r="H21" s="39"/>
      <c r="I21" s="35">
        <f t="shared" si="5"/>
        <v>1454.53</v>
      </c>
      <c r="J21" s="62">
        <v>1</v>
      </c>
    </row>
    <row r="22" spans="1:14">
      <c r="A22" s="26">
        <v>10</v>
      </c>
      <c r="B22" s="36" t="str">
        <f>'RESUMO PLAN. 2'!B31</f>
        <v>LIMPEZA DE OBRA</v>
      </c>
      <c r="C22" s="37">
        <f>'RESUMO PLAN. 2'!C31</f>
        <v>483.44</v>
      </c>
      <c r="D22" s="38">
        <f t="shared" si="0"/>
        <v>2.1449413122689187E-3</v>
      </c>
      <c r="E22" s="33"/>
      <c r="F22" s="39"/>
      <c r="G22" s="35"/>
      <c r="H22" s="39"/>
      <c r="I22" s="35">
        <f t="shared" si="5"/>
        <v>483.44</v>
      </c>
      <c r="J22" s="62">
        <v>1</v>
      </c>
    </row>
    <row r="23" spans="1:14">
      <c r="A23" s="310" t="s">
        <v>260</v>
      </c>
      <c r="B23" s="311"/>
      <c r="C23" s="40">
        <f>SUM(C13:C22)</f>
        <v>225386.12</v>
      </c>
      <c r="D23" s="41">
        <f t="shared" si="0"/>
        <v>1</v>
      </c>
      <c r="E23" s="42"/>
      <c r="F23" s="43"/>
      <c r="G23" s="44"/>
      <c r="H23" s="43"/>
      <c r="I23" s="44"/>
      <c r="J23" s="63"/>
    </row>
    <row r="24" spans="1:14" ht="15" customHeight="1">
      <c r="A24" s="312" t="s">
        <v>261</v>
      </c>
      <c r="B24" s="313"/>
      <c r="C24" s="45"/>
      <c r="D24" s="46"/>
      <c r="E24" s="47">
        <f>SUM(E13:E22)</f>
        <v>60353.225460000001</v>
      </c>
      <c r="F24" s="48">
        <f>E24/C23</f>
        <v>0.26777702841683421</v>
      </c>
      <c r="G24" s="49">
        <f>SUM(G13:G22)</f>
        <v>73306.864159999997</v>
      </c>
      <c r="H24" s="48">
        <f>G24/C23</f>
        <v>0.32525012702645573</v>
      </c>
      <c r="I24" s="49">
        <f>SUM(I13:I22)</f>
        <v>91726.030380000011</v>
      </c>
      <c r="J24" s="64">
        <f>I24/C23</f>
        <v>0.40697284455671012</v>
      </c>
    </row>
    <row r="25" spans="1:14">
      <c r="A25" s="314" t="s">
        <v>262</v>
      </c>
      <c r="B25" s="315"/>
      <c r="C25" s="50"/>
      <c r="D25" s="51"/>
      <c r="E25" s="52">
        <f>E24</f>
        <v>60353.225460000001</v>
      </c>
      <c r="F25" s="53">
        <f>E25/C23</f>
        <v>0.26777702841683421</v>
      </c>
      <c r="G25" s="54">
        <f>G24+E25</f>
        <v>133660.08961999998</v>
      </c>
      <c r="H25" s="53">
        <f>G25/C23</f>
        <v>0.59302715544328988</v>
      </c>
      <c r="I25" s="54">
        <f>I24+G25</f>
        <v>225386.12</v>
      </c>
      <c r="J25" s="65">
        <f>I25/C23</f>
        <v>1</v>
      </c>
    </row>
    <row r="27" spans="1:14">
      <c r="C27" s="55"/>
      <c r="E27" s="55"/>
    </row>
    <row r="28" spans="1:14">
      <c r="A28" s="56" t="s">
        <v>108</v>
      </c>
      <c r="B28" s="56" t="s">
        <v>109</v>
      </c>
    </row>
    <row r="29" spans="1:14">
      <c r="A29" s="56"/>
      <c r="B29" s="56" t="s">
        <v>242</v>
      </c>
    </row>
    <row r="30" spans="1:14">
      <c r="N30" t="s">
        <v>52</v>
      </c>
    </row>
  </sheetData>
  <mergeCells count="15">
    <mergeCell ref="B1:G2"/>
    <mergeCell ref="H1:J5"/>
    <mergeCell ref="A23:B23"/>
    <mergeCell ref="A24:B24"/>
    <mergeCell ref="A25:B25"/>
    <mergeCell ref="A11:A12"/>
    <mergeCell ref="B11:B12"/>
    <mergeCell ref="B3:G3"/>
    <mergeCell ref="B4:G4"/>
    <mergeCell ref="B5:G5"/>
    <mergeCell ref="E10:J10"/>
    <mergeCell ref="E11:F11"/>
    <mergeCell ref="G11:H11"/>
    <mergeCell ref="I11:J11"/>
    <mergeCell ref="C11:C12"/>
  </mergeCells>
  <pageMargins left="0.70866141732283505" right="0.70866141732283505" top="0.74803149606299202" bottom="0.74803149606299202" header="0.31496062992126" footer="0.31496062992126"/>
  <pageSetup paperSize="9" scale="7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7</vt:i4>
      </vt:variant>
    </vt:vector>
  </HeadingPairs>
  <TitlesOfParts>
    <vt:vector size="13" baseType="lpstr">
      <vt:lpstr>QD CRAS</vt:lpstr>
      <vt:lpstr>MEMÓRIA CÁLCULO</vt:lpstr>
      <vt:lpstr>COMPOSIÇÕES</vt:lpstr>
      <vt:lpstr>RESUMO PLAN. 2</vt:lpstr>
      <vt:lpstr>QCI</vt:lpstr>
      <vt:lpstr>CRONOGRAMA</vt:lpstr>
      <vt:lpstr>COMPOSIÇÕES!Area_de_impressao</vt:lpstr>
      <vt:lpstr>CRONOGRAMA!Area_de_impressao</vt:lpstr>
      <vt:lpstr>QCI!Area_de_impressao</vt:lpstr>
      <vt:lpstr>'QD CRAS'!Area_de_impressao</vt:lpstr>
      <vt:lpstr>'RESUMO PLAN. 2'!Area_de_impressao</vt:lpstr>
      <vt:lpstr>COMPOSIÇÕES!Titulos_de_impressao</vt:lpstr>
      <vt:lpstr>'QD CRAS'!Titulos_de_impressao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</dc:creator>
  <cp:lastModifiedBy>User</cp:lastModifiedBy>
  <cp:lastPrinted>2024-11-05T18:49:41Z</cp:lastPrinted>
  <dcterms:created xsi:type="dcterms:W3CDTF">2013-09-11T19:08:00Z</dcterms:created>
  <dcterms:modified xsi:type="dcterms:W3CDTF">2024-11-05T18:49:46Z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EDC2B5CE6B4849868AFAC4187E7D3AA7_13</vt:lpwstr>
  </property>
  <property fmtid="{D5CDD505-2E9C-101B-9397-08002B2CF9AE}" pid="3" name="KSOProductBuildVer">
    <vt:lpwstr>1046-12.2.0.18607</vt:lpwstr>
  </property>
</Properties>
</file>